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物品受発注システム\★★★★★　注文処理フォルダ\★用品注文シート(原稿)\原本\"/>
    </mc:Choice>
  </mc:AlternateContent>
  <xr:revisionPtr revIDLastSave="0" documentId="8_{20777786-BDCA-4B93-B2A5-3103F6069B62}" xr6:coauthVersionLast="47" xr6:coauthVersionMax="47" xr10:uidLastSave="{00000000-0000-0000-0000-000000000000}"/>
  <workbookProtection workbookAlgorithmName="SHA-512" workbookHashValue="9U7KzN16yylQw4zHezMsgEQ2sgsoRhaOoq5nB/zzd3+zzrwXVpy2XzNE4MVHWvZC0Qp1j61nJ+hpiy8ua9Uoqg==" workbookSaltValue="azTTMqSLZmIvKMHFtHUXYg==" workbookSpinCount="100000" lockStructure="1"/>
  <bookViews>
    <workbookView xWindow="-120" yWindow="-120" windowWidth="29040" windowHeight="15720" xr2:uid="{00000000-000D-0000-FFFF-FFFF00000000}"/>
  </bookViews>
  <sheets>
    <sheet name="安全衛生図書・用品申込書 (入力用)" sheetId="29" r:id="rId1"/>
    <sheet name="作業１入力シート用" sheetId="14" state="hidden" r:id="rId2"/>
    <sheet name="安全衛生図書・用品申込書" sheetId="6" state="hidden" r:id="rId3"/>
    <sheet name="商品コード表" sheetId="7" r:id="rId4"/>
  </sheets>
  <definedNames>
    <definedName name="_xlnm.Print_Area" localSheetId="2">安全衛生図書・用品申込書!$B$1:$Y$75</definedName>
    <definedName name="_xlnm.Print_Area" localSheetId="0">'安全衛生図書・用品申込書 (入力用)'!$B$1:$AA$60</definedName>
    <definedName name="_xlnm.Print_Area" localSheetId="3">商品コード表!$A$1:$P$941</definedName>
    <definedName name="_xlnm.Print_Titles" localSheetId="3">商品コード表!$6:$7</definedName>
    <definedName name="シートタイプ判断">安全衛生図書・用品申込書!$AG$27:$AL$30</definedName>
    <definedName name="商品コード表">商品コード表!$H$8:$P$2009</definedName>
    <definedName name="郵送料コード">安全衛生図書・用品申込書!$AI$87:$AJ$93</definedName>
  </definedNames>
  <calcPr calcId="191029"/>
</workbook>
</file>

<file path=xl/calcChain.xml><?xml version="1.0" encoding="utf-8"?>
<calcChain xmlns="http://schemas.openxmlformats.org/spreadsheetml/2006/main">
  <c r="Q309" i="7" l="1"/>
  <c r="Q524" i="7"/>
  <c r="Q130" i="7"/>
  <c r="Q553" i="7" l="1"/>
  <c r="Q172" i="7"/>
  <c r="Q171" i="7"/>
  <c r="Q173" i="7"/>
  <c r="Q174" i="7"/>
  <c r="Q971" i="7"/>
  <c r="Q970" i="7"/>
  <c r="Q969" i="7"/>
  <c r="Q972" i="7"/>
  <c r="Q773" i="7"/>
  <c r="Q772" i="7"/>
  <c r="Q749" i="7"/>
  <c r="Q127" i="7" l="1"/>
  <c r="Q160" i="7" l="1"/>
  <c r="Q499" i="7" l="1"/>
  <c r="Q500" i="7"/>
  <c r="AS93" i="6"/>
  <c r="AS92" i="6"/>
  <c r="AS91" i="6"/>
  <c r="AS90" i="6"/>
  <c r="AS89" i="6"/>
  <c r="AS88" i="6"/>
  <c r="AS87" i="6"/>
  <c r="Q1015" i="7"/>
  <c r="Q1014" i="7"/>
  <c r="Q1013" i="7"/>
  <c r="Q1012" i="7"/>
  <c r="Q1011" i="7"/>
  <c r="Q1010" i="7"/>
  <c r="Q1009" i="7"/>
  <c r="Q1008" i="7"/>
  <c r="Q1007" i="7"/>
  <c r="Q1006" i="7"/>
  <c r="Q1005" i="7"/>
  <c r="Q1004" i="7"/>
  <c r="Q1003" i="7"/>
  <c r="Q1002" i="7"/>
  <c r="Q1001" i="7"/>
  <c r="Q1000" i="7"/>
  <c r="Q999" i="7"/>
  <c r="Q998" i="7"/>
  <c r="Q997" i="7"/>
  <c r="Q996" i="7"/>
  <c r="Q995" i="7"/>
  <c r="Q994" i="7"/>
  <c r="Q993" i="7"/>
  <c r="Q992" i="7"/>
  <c r="Q990" i="7"/>
  <c r="Q989" i="7"/>
  <c r="Q988" i="7"/>
  <c r="Q987" i="7"/>
  <c r="Q986" i="7"/>
  <c r="Q985" i="7"/>
  <c r="Q984" i="7"/>
  <c r="Q983" i="7"/>
  <c r="Q982" i="7"/>
  <c r="Q981" i="7"/>
  <c r="Q980" i="7"/>
  <c r="Q979" i="7"/>
  <c r="Q978" i="7"/>
  <c r="Q977" i="7"/>
  <c r="Q976" i="7"/>
  <c r="Q975" i="7"/>
  <c r="Q974" i="7"/>
  <c r="Q973" i="7"/>
  <c r="Q968" i="7"/>
  <c r="Q967" i="7"/>
  <c r="Q966" i="7"/>
  <c r="Q965" i="7"/>
  <c r="Q964" i="7"/>
  <c r="Q963" i="7"/>
  <c r="Q962" i="7"/>
  <c r="Q961" i="7"/>
  <c r="Q960" i="7"/>
  <c r="Q959" i="7"/>
  <c r="Q958" i="7"/>
  <c r="Q957" i="7"/>
  <c r="Q956" i="7"/>
  <c r="Q955" i="7"/>
  <c r="Q954" i="7"/>
  <c r="Q953" i="7"/>
  <c r="Q952" i="7"/>
  <c r="Q951" i="7"/>
  <c r="Q950" i="7"/>
  <c r="Q949" i="7"/>
  <c r="Q948" i="7"/>
  <c r="Q947" i="7"/>
  <c r="Q946" i="7"/>
  <c r="Q945" i="7"/>
  <c r="Q944" i="7"/>
  <c r="Q943" i="7"/>
  <c r="Q942" i="7"/>
  <c r="Q941" i="7"/>
  <c r="Q940" i="7"/>
  <c r="Q939" i="7"/>
  <c r="Q938" i="7"/>
  <c r="Q937" i="7"/>
  <c r="Q936" i="7"/>
  <c r="Q935" i="7"/>
  <c r="Q934" i="7"/>
  <c r="Q933" i="7"/>
  <c r="Q932" i="7"/>
  <c r="Q931" i="7"/>
  <c r="Q930" i="7"/>
  <c r="Q929" i="7"/>
  <c r="Q928" i="7"/>
  <c r="Q927" i="7"/>
  <c r="Q926" i="7"/>
  <c r="Q925" i="7"/>
  <c r="Q924" i="7"/>
  <c r="Q923" i="7"/>
  <c r="Q922" i="7"/>
  <c r="Q921" i="7"/>
  <c r="Q920" i="7"/>
  <c r="Q919" i="7"/>
  <c r="Q918" i="7"/>
  <c r="Q917" i="7"/>
  <c r="Q916" i="7"/>
  <c r="Q915" i="7"/>
  <c r="Q914" i="7"/>
  <c r="Q913" i="7"/>
  <c r="Q912" i="7"/>
  <c r="Q911" i="7"/>
  <c r="Q910" i="7"/>
  <c r="Q909" i="7"/>
  <c r="Q908" i="7"/>
  <c r="Q907" i="7"/>
  <c r="Q906" i="7"/>
  <c r="Q905" i="7"/>
  <c r="Q904" i="7"/>
  <c r="Q903" i="7"/>
  <c r="Q902" i="7"/>
  <c r="Q901" i="7"/>
  <c r="Q900" i="7"/>
  <c r="Q899" i="7"/>
  <c r="Q898" i="7"/>
  <c r="Q897" i="7"/>
  <c r="Q896" i="7"/>
  <c r="Q895" i="7"/>
  <c r="Q894" i="7"/>
  <c r="Q893" i="7"/>
  <c r="Q892" i="7"/>
  <c r="Q891" i="7"/>
  <c r="Q890" i="7"/>
  <c r="Q889" i="7"/>
  <c r="Q888" i="7"/>
  <c r="Q887" i="7"/>
  <c r="Q886" i="7"/>
  <c r="Q885" i="7"/>
  <c r="Q884" i="7"/>
  <c r="Q883" i="7"/>
  <c r="Q882" i="7"/>
  <c r="Q881" i="7"/>
  <c r="Q880" i="7"/>
  <c r="Q879" i="7"/>
  <c r="Q878" i="7"/>
  <c r="Q877" i="7"/>
  <c r="Q876" i="7"/>
  <c r="Q875" i="7"/>
  <c r="Q874" i="7"/>
  <c r="Q873" i="7"/>
  <c r="Q872" i="7"/>
  <c r="Q871" i="7"/>
  <c r="Q870" i="7"/>
  <c r="Q869" i="7"/>
  <c r="Q868" i="7"/>
  <c r="Q867" i="7"/>
  <c r="Q866" i="7"/>
  <c r="Q865" i="7"/>
  <c r="Q864" i="7"/>
  <c r="Q863" i="7"/>
  <c r="Q862" i="7"/>
  <c r="Q861" i="7"/>
  <c r="Q860" i="7"/>
  <c r="Q859" i="7"/>
  <c r="Q858" i="7"/>
  <c r="Q857" i="7"/>
  <c r="Q856" i="7"/>
  <c r="Q855" i="7"/>
  <c r="Q854" i="7"/>
  <c r="Q853" i="7"/>
  <c r="Q852" i="7"/>
  <c r="Q851" i="7"/>
  <c r="Q850" i="7"/>
  <c r="Q849" i="7"/>
  <c r="Q848" i="7"/>
  <c r="Q847" i="7"/>
  <c r="Q846" i="7"/>
  <c r="Q845" i="7"/>
  <c r="Q844" i="7"/>
  <c r="Q843" i="7"/>
  <c r="Q842" i="7"/>
  <c r="Q841" i="7"/>
  <c r="Q840" i="7"/>
  <c r="Q839" i="7"/>
  <c r="Q838" i="7"/>
  <c r="Q837" i="7"/>
  <c r="Q836" i="7"/>
  <c r="Q835" i="7"/>
  <c r="Q834" i="7"/>
  <c r="Q833" i="7"/>
  <c r="Q832" i="7"/>
  <c r="Q831" i="7"/>
  <c r="Q830" i="7"/>
  <c r="Q829" i="7"/>
  <c r="Q828" i="7"/>
  <c r="Q827" i="7"/>
  <c r="Q826" i="7"/>
  <c r="Q825" i="7"/>
  <c r="Q824" i="7"/>
  <c r="Q823" i="7"/>
  <c r="Q822" i="7"/>
  <c r="Q821" i="7"/>
  <c r="Q820" i="7"/>
  <c r="Q819" i="7"/>
  <c r="Q818" i="7"/>
  <c r="Q817" i="7"/>
  <c r="Q816" i="7"/>
  <c r="Q815" i="7"/>
  <c r="Q814" i="7"/>
  <c r="Q813" i="7"/>
  <c r="Q812" i="7"/>
  <c r="Q811" i="7"/>
  <c r="Q810" i="7"/>
  <c r="Q809" i="7"/>
  <c r="Q808" i="7"/>
  <c r="Q807" i="7"/>
  <c r="Q806" i="7"/>
  <c r="Q805" i="7"/>
  <c r="Q804" i="7"/>
  <c r="Q803" i="7"/>
  <c r="Q802" i="7"/>
  <c r="Q801" i="7"/>
  <c r="Q800" i="7"/>
  <c r="Q799" i="7"/>
  <c r="Q798" i="7"/>
  <c r="Q797" i="7"/>
  <c r="Q796" i="7"/>
  <c r="Q795" i="7"/>
  <c r="Q794" i="7"/>
  <c r="Q793" i="7"/>
  <c r="Q792" i="7"/>
  <c r="Q791" i="7"/>
  <c r="Q790" i="7"/>
  <c r="Q789" i="7"/>
  <c r="Q788" i="7"/>
  <c r="Q787" i="7"/>
  <c r="Q786" i="7"/>
  <c r="Q785" i="7"/>
  <c r="Q784" i="7"/>
  <c r="Q783" i="7"/>
  <c r="Q782" i="7"/>
  <c r="Q781" i="7"/>
  <c r="Q780" i="7"/>
  <c r="Q779" i="7"/>
  <c r="Q778" i="7"/>
  <c r="Q777" i="7"/>
  <c r="Q776" i="7"/>
  <c r="Q775" i="7"/>
  <c r="Q774" i="7"/>
  <c r="Q771" i="7"/>
  <c r="Q770" i="7"/>
  <c r="Q769" i="7"/>
  <c r="Q768" i="7"/>
  <c r="Q767" i="7"/>
  <c r="Q766" i="7"/>
  <c r="Q765" i="7"/>
  <c r="Q764" i="7"/>
  <c r="Q763" i="7"/>
  <c r="Q762" i="7"/>
  <c r="Q761" i="7"/>
  <c r="Q760" i="7"/>
  <c r="Q759" i="7"/>
  <c r="Q758" i="7"/>
  <c r="Q757" i="7"/>
  <c r="Q756" i="7"/>
  <c r="Q755" i="7"/>
  <c r="Q754" i="7"/>
  <c r="Q753" i="7"/>
  <c r="Q752" i="7"/>
  <c r="Q751" i="7"/>
  <c r="Q750" i="7"/>
  <c r="Q748" i="7"/>
  <c r="Q747" i="7"/>
  <c r="Q746" i="7"/>
  <c r="Q745" i="7"/>
  <c r="Q744" i="7"/>
  <c r="Q743" i="7"/>
  <c r="Q742" i="7"/>
  <c r="Q741" i="7"/>
  <c r="Q740" i="7"/>
  <c r="Q739" i="7"/>
  <c r="Q738" i="7"/>
  <c r="Q737" i="7"/>
  <c r="Q736" i="7"/>
  <c r="Q735" i="7"/>
  <c r="Q734" i="7"/>
  <c r="Q733" i="7"/>
  <c r="Q732" i="7"/>
  <c r="Q731" i="7"/>
  <c r="Q730" i="7"/>
  <c r="Q729" i="7"/>
  <c r="Q728" i="7"/>
  <c r="Q727" i="7"/>
  <c r="Q726" i="7"/>
  <c r="Q725" i="7"/>
  <c r="Q724" i="7"/>
  <c r="Q723" i="7"/>
  <c r="Q722" i="7"/>
  <c r="Q721" i="7"/>
  <c r="Q720" i="7"/>
  <c r="Q719" i="7"/>
  <c r="Q718" i="7"/>
  <c r="Q717" i="7"/>
  <c r="Q716" i="7"/>
  <c r="Q715" i="7"/>
  <c r="Q714" i="7"/>
  <c r="Q713" i="7"/>
  <c r="Q712" i="7"/>
  <c r="Q711" i="7"/>
  <c r="Q710" i="7"/>
  <c r="Q709" i="7"/>
  <c r="Q708" i="7"/>
  <c r="Q707" i="7"/>
  <c r="Q706" i="7"/>
  <c r="Q705" i="7"/>
  <c r="Q704" i="7"/>
  <c r="Q703" i="7"/>
  <c r="Q702" i="7"/>
  <c r="Q701" i="7"/>
  <c r="Q700" i="7"/>
  <c r="Q699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6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Q559" i="7"/>
  <c r="Q558" i="7"/>
  <c r="Q557" i="7"/>
  <c r="Q556" i="7"/>
  <c r="Q555" i="7"/>
  <c r="Q554" i="7"/>
  <c r="Q552" i="7"/>
  <c r="Q551" i="7"/>
  <c r="Q550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3" i="7"/>
  <c r="Q522" i="7"/>
  <c r="Q521" i="7"/>
  <c r="Q520" i="7"/>
  <c r="Q519" i="7"/>
  <c r="Q518" i="7"/>
  <c r="Q517" i="7"/>
  <c r="Q516" i="7"/>
  <c r="Q515" i="7"/>
  <c r="Q514" i="7"/>
  <c r="Q513" i="7"/>
  <c r="Q512" i="7"/>
  <c r="Q511" i="7"/>
  <c r="Q510" i="7"/>
  <c r="Q509" i="7"/>
  <c r="Q508" i="7"/>
  <c r="Q507" i="7"/>
  <c r="Q506" i="7"/>
  <c r="Q505" i="7"/>
  <c r="Q504" i="7"/>
  <c r="Q503" i="7"/>
  <c r="Q502" i="7"/>
  <c r="Q501" i="7"/>
  <c r="Q498" i="7"/>
  <c r="Q497" i="7"/>
  <c r="Q496" i="7"/>
  <c r="Q495" i="7"/>
  <c r="Q494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0" i="7"/>
  <c r="Q169" i="7"/>
  <c r="Q168" i="7"/>
  <c r="Q167" i="7"/>
  <c r="Q166" i="7"/>
  <c r="Q165" i="7"/>
  <c r="Q164" i="7"/>
  <c r="Q163" i="7"/>
  <c r="Q162" i="7"/>
  <c r="Q161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29" i="7"/>
  <c r="Q128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991" i="7" l="1"/>
  <c r="I7" i="6"/>
  <c r="E10" i="6" s="1"/>
  <c r="AR112" i="6"/>
  <c r="AR102" i="6"/>
  <c r="AR101" i="6"/>
  <c r="AR100" i="6"/>
  <c r="AR99" i="6"/>
  <c r="AR98" i="6"/>
  <c r="AR97" i="6"/>
  <c r="AR96" i="6"/>
  <c r="BW52" i="6"/>
  <c r="J7" i="6"/>
  <c r="E14" i="6" l="1"/>
  <c r="E11" i="6"/>
  <c r="L14" i="6"/>
  <c r="N14" i="6"/>
  <c r="G11" i="6"/>
  <c r="C12" i="6"/>
  <c r="P14" i="6"/>
  <c r="Q11" i="6"/>
  <c r="S14" i="6"/>
  <c r="AP122" i="6"/>
  <c r="AY122" i="6" s="1"/>
  <c r="AW122" i="6" l="1"/>
  <c r="P33" i="6" s="1"/>
  <c r="AV122" i="6"/>
  <c r="N33" i="6" s="1"/>
  <c r="AU122" i="6"/>
  <c r="L33" i="6" s="1"/>
  <c r="AT122" i="6"/>
  <c r="C32" i="6" s="1"/>
  <c r="AS122" i="6"/>
  <c r="G31" i="6" s="1"/>
  <c r="AR122" i="6"/>
  <c r="E31" i="6" s="1"/>
  <c r="AQ122" i="6"/>
  <c r="F29" i="6" s="1"/>
  <c r="AX122" i="6"/>
  <c r="L7" i="6" l="1"/>
  <c r="C7" i="29"/>
  <c r="G24" i="6" l="1"/>
  <c r="P48" i="6"/>
  <c r="P47" i="6"/>
  <c r="Q17" i="6" l="1"/>
  <c r="K17" i="6"/>
  <c r="I75" i="6" l="1"/>
  <c r="H75" i="6"/>
  <c r="G75" i="6"/>
  <c r="F75" i="6"/>
  <c r="E75" i="6"/>
  <c r="D75" i="6"/>
  <c r="I74" i="6"/>
  <c r="H74" i="6"/>
  <c r="G74" i="6"/>
  <c r="F74" i="6"/>
  <c r="E74" i="6"/>
  <c r="D74" i="6"/>
  <c r="I73" i="6"/>
  <c r="H73" i="6"/>
  <c r="G73" i="6"/>
  <c r="F73" i="6"/>
  <c r="E73" i="6"/>
  <c r="D73" i="6"/>
  <c r="I72" i="6"/>
  <c r="H72" i="6"/>
  <c r="G72" i="6"/>
  <c r="F72" i="6"/>
  <c r="E72" i="6"/>
  <c r="D72" i="6"/>
  <c r="I71" i="6"/>
  <c r="H71" i="6"/>
  <c r="G71" i="6"/>
  <c r="F71" i="6"/>
  <c r="E71" i="6"/>
  <c r="D71" i="6"/>
  <c r="I70" i="6"/>
  <c r="H70" i="6"/>
  <c r="G70" i="6"/>
  <c r="F70" i="6"/>
  <c r="E70" i="6"/>
  <c r="D70" i="6"/>
  <c r="I69" i="6"/>
  <c r="H69" i="6"/>
  <c r="G69" i="6"/>
  <c r="F69" i="6"/>
  <c r="E69" i="6"/>
  <c r="D69" i="6"/>
  <c r="I68" i="6"/>
  <c r="H68" i="6"/>
  <c r="G68" i="6"/>
  <c r="F68" i="6"/>
  <c r="E68" i="6"/>
  <c r="D68" i="6"/>
  <c r="I67" i="6"/>
  <c r="H67" i="6"/>
  <c r="G67" i="6"/>
  <c r="F67" i="6"/>
  <c r="E67" i="6"/>
  <c r="D67" i="6"/>
  <c r="I66" i="6"/>
  <c r="H66" i="6"/>
  <c r="G66" i="6"/>
  <c r="F66" i="6"/>
  <c r="E66" i="6"/>
  <c r="D66" i="6"/>
  <c r="I65" i="6"/>
  <c r="H65" i="6"/>
  <c r="G65" i="6"/>
  <c r="F65" i="6"/>
  <c r="E65" i="6"/>
  <c r="D65" i="6"/>
  <c r="I64" i="6"/>
  <c r="H64" i="6"/>
  <c r="G64" i="6"/>
  <c r="F64" i="6"/>
  <c r="E64" i="6"/>
  <c r="D64" i="6"/>
  <c r="I63" i="6"/>
  <c r="H63" i="6"/>
  <c r="G63" i="6"/>
  <c r="F63" i="6"/>
  <c r="E63" i="6"/>
  <c r="D63" i="6"/>
  <c r="I62" i="6"/>
  <c r="H62" i="6"/>
  <c r="G62" i="6"/>
  <c r="F62" i="6"/>
  <c r="E62" i="6"/>
  <c r="D62" i="6"/>
  <c r="I61" i="6"/>
  <c r="H61" i="6"/>
  <c r="G61" i="6"/>
  <c r="F61" i="6"/>
  <c r="E61" i="6"/>
  <c r="D61" i="6"/>
  <c r="I60" i="6"/>
  <c r="H60" i="6"/>
  <c r="G60" i="6"/>
  <c r="F60" i="6"/>
  <c r="E60" i="6"/>
  <c r="D60" i="6"/>
  <c r="I59" i="6"/>
  <c r="H59" i="6"/>
  <c r="G59" i="6"/>
  <c r="F59" i="6"/>
  <c r="E59" i="6"/>
  <c r="D59" i="6"/>
  <c r="I58" i="6"/>
  <c r="H58" i="6"/>
  <c r="G58" i="6"/>
  <c r="F58" i="6"/>
  <c r="E58" i="6"/>
  <c r="D58" i="6"/>
  <c r="I57" i="6"/>
  <c r="H57" i="6"/>
  <c r="G57" i="6"/>
  <c r="F57" i="6"/>
  <c r="E57" i="6"/>
  <c r="D57" i="6"/>
  <c r="I56" i="6"/>
  <c r="H56" i="6"/>
  <c r="G56" i="6"/>
  <c r="F56" i="6"/>
  <c r="E56" i="6"/>
  <c r="D56" i="6"/>
  <c r="I55" i="6"/>
  <c r="H55" i="6"/>
  <c r="G55" i="6"/>
  <c r="F55" i="6"/>
  <c r="E55" i="6"/>
  <c r="D55" i="6"/>
  <c r="I54" i="6"/>
  <c r="H54" i="6"/>
  <c r="G54" i="6"/>
  <c r="F54" i="6"/>
  <c r="E54" i="6"/>
  <c r="D54" i="6"/>
  <c r="I53" i="6"/>
  <c r="H53" i="6"/>
  <c r="G53" i="6"/>
  <c r="F53" i="6"/>
  <c r="E53" i="6"/>
  <c r="D53" i="6"/>
  <c r="I52" i="6"/>
  <c r="H52" i="6"/>
  <c r="G52" i="6"/>
  <c r="F52" i="6"/>
  <c r="E52" i="6"/>
  <c r="D52" i="6"/>
  <c r="I51" i="6"/>
  <c r="H51" i="6"/>
  <c r="G51" i="6"/>
  <c r="F51" i="6"/>
  <c r="E51" i="6"/>
  <c r="D51" i="6"/>
  <c r="I50" i="6"/>
  <c r="H50" i="6"/>
  <c r="G50" i="6"/>
  <c r="F50" i="6"/>
  <c r="E50" i="6"/>
  <c r="D50" i="6"/>
  <c r="I49" i="6"/>
  <c r="H49" i="6"/>
  <c r="G49" i="6"/>
  <c r="F49" i="6"/>
  <c r="E49" i="6"/>
  <c r="D49" i="6"/>
  <c r="I48" i="6"/>
  <c r="H48" i="6"/>
  <c r="G48" i="6"/>
  <c r="F48" i="6"/>
  <c r="E48" i="6"/>
  <c r="D48" i="6"/>
  <c r="I47" i="6"/>
  <c r="H47" i="6"/>
  <c r="G47" i="6"/>
  <c r="F47" i="6"/>
  <c r="E47" i="6"/>
  <c r="D47" i="6"/>
  <c r="D4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6" i="6"/>
  <c r="I46" i="6"/>
  <c r="H46" i="6"/>
  <c r="G46" i="6"/>
  <c r="F46" i="6"/>
  <c r="E46" i="6"/>
  <c r="Y75" i="6"/>
  <c r="X75" i="6"/>
  <c r="W75" i="6"/>
  <c r="V75" i="6"/>
  <c r="U75" i="6"/>
  <c r="T75" i="6"/>
  <c r="Y74" i="6"/>
  <c r="X74" i="6"/>
  <c r="W74" i="6"/>
  <c r="V74" i="6"/>
  <c r="U74" i="6"/>
  <c r="T74" i="6"/>
  <c r="Y73" i="6"/>
  <c r="X73" i="6"/>
  <c r="W73" i="6"/>
  <c r="V73" i="6"/>
  <c r="U73" i="6"/>
  <c r="T73" i="6"/>
  <c r="Y72" i="6"/>
  <c r="X72" i="6"/>
  <c r="W72" i="6"/>
  <c r="V72" i="6"/>
  <c r="U72" i="6"/>
  <c r="T72" i="6"/>
  <c r="Y71" i="6"/>
  <c r="X71" i="6"/>
  <c r="W71" i="6"/>
  <c r="V71" i="6"/>
  <c r="U71" i="6"/>
  <c r="T71" i="6"/>
  <c r="Y70" i="6"/>
  <c r="X70" i="6"/>
  <c r="W70" i="6"/>
  <c r="V70" i="6"/>
  <c r="U70" i="6"/>
  <c r="T70" i="6"/>
  <c r="Y69" i="6"/>
  <c r="X69" i="6"/>
  <c r="W69" i="6"/>
  <c r="V69" i="6"/>
  <c r="U69" i="6"/>
  <c r="T69" i="6"/>
  <c r="Y68" i="6"/>
  <c r="X68" i="6"/>
  <c r="W68" i="6"/>
  <c r="V68" i="6"/>
  <c r="U68" i="6"/>
  <c r="T68" i="6"/>
  <c r="Y67" i="6"/>
  <c r="X67" i="6"/>
  <c r="W67" i="6"/>
  <c r="V67" i="6"/>
  <c r="U67" i="6"/>
  <c r="T67" i="6"/>
  <c r="Y66" i="6"/>
  <c r="X66" i="6"/>
  <c r="W66" i="6"/>
  <c r="V66" i="6"/>
  <c r="U66" i="6"/>
  <c r="T66" i="6"/>
  <c r="Y65" i="6"/>
  <c r="X65" i="6"/>
  <c r="W65" i="6"/>
  <c r="V65" i="6"/>
  <c r="U65" i="6"/>
  <c r="T65" i="6"/>
  <c r="Y64" i="6"/>
  <c r="X64" i="6"/>
  <c r="W64" i="6"/>
  <c r="V64" i="6"/>
  <c r="U64" i="6"/>
  <c r="T64" i="6"/>
  <c r="Y63" i="6"/>
  <c r="X63" i="6"/>
  <c r="W63" i="6"/>
  <c r="V63" i="6"/>
  <c r="U63" i="6"/>
  <c r="T63" i="6"/>
  <c r="Y62" i="6"/>
  <c r="X62" i="6"/>
  <c r="W62" i="6"/>
  <c r="V62" i="6"/>
  <c r="U62" i="6"/>
  <c r="T62" i="6"/>
  <c r="Y61" i="6"/>
  <c r="X61" i="6"/>
  <c r="W61" i="6"/>
  <c r="V61" i="6"/>
  <c r="U61" i="6"/>
  <c r="T61" i="6"/>
  <c r="Y60" i="6"/>
  <c r="X60" i="6"/>
  <c r="W60" i="6"/>
  <c r="V60" i="6"/>
  <c r="U60" i="6"/>
  <c r="T60" i="6"/>
  <c r="Y59" i="6"/>
  <c r="X59" i="6"/>
  <c r="W59" i="6"/>
  <c r="V59" i="6"/>
  <c r="U59" i="6"/>
  <c r="T59" i="6"/>
  <c r="Y58" i="6"/>
  <c r="X58" i="6"/>
  <c r="W58" i="6"/>
  <c r="V58" i="6"/>
  <c r="U58" i="6"/>
  <c r="T58" i="6"/>
  <c r="Y57" i="6"/>
  <c r="X57" i="6"/>
  <c r="W57" i="6"/>
  <c r="V57" i="6"/>
  <c r="U57" i="6"/>
  <c r="T57" i="6"/>
  <c r="Y56" i="6"/>
  <c r="X56" i="6"/>
  <c r="W56" i="6"/>
  <c r="V56" i="6"/>
  <c r="U56" i="6"/>
  <c r="T56" i="6"/>
  <c r="Y55" i="6"/>
  <c r="X55" i="6"/>
  <c r="W55" i="6"/>
  <c r="V55" i="6"/>
  <c r="U55" i="6"/>
  <c r="T55" i="6"/>
  <c r="Y54" i="6"/>
  <c r="X54" i="6"/>
  <c r="W54" i="6"/>
  <c r="V54" i="6"/>
  <c r="U54" i="6"/>
  <c r="T54" i="6"/>
  <c r="Y53" i="6"/>
  <c r="X53" i="6"/>
  <c r="W53" i="6"/>
  <c r="V53" i="6"/>
  <c r="U53" i="6"/>
  <c r="T53" i="6"/>
  <c r="Y52" i="6"/>
  <c r="X52" i="6"/>
  <c r="W52" i="6"/>
  <c r="V52" i="6"/>
  <c r="U52" i="6"/>
  <c r="T52" i="6"/>
  <c r="Y51" i="6"/>
  <c r="X51" i="6"/>
  <c r="W51" i="6"/>
  <c r="V51" i="6"/>
  <c r="U51" i="6"/>
  <c r="T51" i="6"/>
  <c r="Y50" i="6"/>
  <c r="X50" i="6"/>
  <c r="W50" i="6"/>
  <c r="V50" i="6"/>
  <c r="U50" i="6"/>
  <c r="T50" i="6"/>
  <c r="Y49" i="6"/>
  <c r="X49" i="6"/>
  <c r="W49" i="6"/>
  <c r="V49" i="6"/>
  <c r="U49" i="6"/>
  <c r="T49" i="6"/>
  <c r="Y47" i="6"/>
  <c r="X47" i="6"/>
  <c r="W47" i="6"/>
  <c r="V47" i="6"/>
  <c r="U47" i="6"/>
  <c r="T47" i="6"/>
  <c r="Y46" i="6"/>
  <c r="X46" i="6"/>
  <c r="W46" i="6"/>
  <c r="V46" i="6"/>
  <c r="U46" i="6"/>
  <c r="T46" i="6"/>
  <c r="T48" i="6"/>
  <c r="Y48" i="6"/>
  <c r="X48" i="6"/>
  <c r="W48" i="6"/>
  <c r="V48" i="6"/>
  <c r="U48" i="6"/>
  <c r="H33" i="6"/>
  <c r="G33" i="6"/>
  <c r="F33" i="6"/>
  <c r="E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I24" i="6"/>
  <c r="G23" i="6"/>
  <c r="E11" i="14" s="1"/>
  <c r="Y14" i="6"/>
  <c r="X14" i="6"/>
  <c r="W14" i="6"/>
  <c r="V14" i="6"/>
  <c r="U14" i="6"/>
  <c r="T14" i="6"/>
  <c r="H14" i="6"/>
  <c r="G14" i="6"/>
  <c r="F14" i="6"/>
  <c r="O12" i="6"/>
  <c r="N12" i="6"/>
  <c r="M12" i="6"/>
  <c r="L12" i="6"/>
  <c r="K12" i="6"/>
  <c r="J12" i="6"/>
  <c r="I12" i="6"/>
  <c r="H12" i="6"/>
  <c r="G12" i="6"/>
  <c r="F12" i="6"/>
  <c r="E12" i="6"/>
  <c r="D12" i="6"/>
  <c r="O9" i="6"/>
  <c r="N9" i="6"/>
  <c r="M9" i="6"/>
  <c r="L9" i="6"/>
  <c r="K9" i="6"/>
  <c r="J9" i="6"/>
  <c r="I9" i="6"/>
  <c r="H9" i="6"/>
  <c r="G9" i="6"/>
  <c r="F9" i="6"/>
  <c r="E9" i="6"/>
  <c r="O10" i="6"/>
  <c r="N10" i="6"/>
  <c r="M10" i="6"/>
  <c r="L10" i="6"/>
  <c r="K10" i="6"/>
  <c r="J10" i="6"/>
  <c r="I10" i="6"/>
  <c r="H10" i="6"/>
  <c r="G10" i="6"/>
  <c r="F10" i="6"/>
  <c r="B44" i="29"/>
  <c r="B30" i="29"/>
  <c r="B29" i="29"/>
  <c r="Z20" i="29"/>
  <c r="U20" i="29"/>
  <c r="Z17" i="29"/>
  <c r="U17" i="29"/>
  <c r="A14" i="29"/>
  <c r="R12" i="29"/>
  <c r="A12" i="29"/>
  <c r="A11" i="29"/>
  <c r="B10" i="29"/>
  <c r="A10" i="29"/>
  <c r="P9" i="29"/>
  <c r="J5" i="29"/>
  <c r="B5" i="29"/>
  <c r="B4" i="29"/>
  <c r="AQ33" i="6" l="1"/>
  <c r="AR33" i="6" s="1"/>
  <c r="AK43" i="6" l="1"/>
  <c r="AJ43" i="6"/>
  <c r="BW76" i="6" l="1"/>
  <c r="BW75" i="6"/>
  <c r="BW74" i="6"/>
  <c r="BW73" i="6"/>
  <c r="BW72" i="6"/>
  <c r="BW71" i="6"/>
  <c r="BW70" i="6"/>
  <c r="BW69" i="6"/>
  <c r="BW68" i="6"/>
  <c r="BW67" i="6"/>
  <c r="BW66" i="6"/>
  <c r="BW65" i="6"/>
  <c r="BW64" i="6"/>
  <c r="BW63" i="6"/>
  <c r="BW62" i="6"/>
  <c r="BW61" i="6"/>
  <c r="BW60" i="6"/>
  <c r="BW59" i="6"/>
  <c r="BW58" i="6"/>
  <c r="BW57" i="6"/>
  <c r="BW56" i="6"/>
  <c r="BW55" i="6"/>
  <c r="BW54" i="6"/>
  <c r="BW53" i="6"/>
  <c r="BW51" i="6"/>
  <c r="BW50" i="6"/>
  <c r="BW49" i="6"/>
  <c r="BW48" i="6"/>
  <c r="BW47" i="6"/>
  <c r="BW46" i="6"/>
  <c r="A2" i="6" l="1"/>
  <c r="A2" i="29" s="1"/>
  <c r="B44" i="6" l="1"/>
  <c r="A14" i="6" l="1"/>
  <c r="A12" i="6"/>
  <c r="A11" i="6"/>
  <c r="A10" i="6"/>
  <c r="AG26" i="6" l="1"/>
  <c r="AL31" i="6" s="1"/>
  <c r="AJ93" i="6" l="1"/>
  <c r="AJ92" i="6"/>
  <c r="AJ91" i="6"/>
  <c r="AJ90" i="6"/>
  <c r="AJ89" i="6"/>
  <c r="AJ88" i="6"/>
  <c r="AJ87" i="6"/>
  <c r="AI93" i="6"/>
  <c r="AI92" i="6"/>
  <c r="AI91" i="6"/>
  <c r="AI90" i="6"/>
  <c r="AI89" i="6"/>
  <c r="AI88" i="6"/>
  <c r="AI87" i="6"/>
  <c r="AU113" i="6" l="1"/>
  <c r="AT113" i="6"/>
  <c r="AU112" i="6"/>
  <c r="AT112" i="6"/>
  <c r="AU111" i="6"/>
  <c r="AT111" i="6"/>
  <c r="AU110" i="6"/>
  <c r="AT110" i="6"/>
  <c r="AU109" i="6"/>
  <c r="AT109" i="6"/>
  <c r="AU108" i="6"/>
  <c r="AT108" i="6"/>
  <c r="AU107" i="6"/>
  <c r="AT107" i="6"/>
  <c r="AS113" i="6"/>
  <c r="AS112" i="6"/>
  <c r="AS111" i="6"/>
  <c r="AS110" i="6"/>
  <c r="AS109" i="6"/>
  <c r="AS108" i="6"/>
  <c r="AS107" i="6"/>
  <c r="AR113" i="6"/>
  <c r="AR111" i="6"/>
  <c r="AR110" i="6"/>
  <c r="AR109" i="6"/>
  <c r="AR108" i="6"/>
  <c r="AR107" i="6"/>
  <c r="I37" i="14" l="1"/>
  <c r="J37" i="14" s="1"/>
  <c r="K37" i="14" s="1"/>
  <c r="I36" i="14"/>
  <c r="J36" i="14" s="1"/>
  <c r="K36" i="14" s="1"/>
  <c r="I35" i="14"/>
  <c r="J35" i="14" s="1"/>
  <c r="K35" i="14" s="1"/>
  <c r="I34" i="14"/>
  <c r="J34" i="14" s="1"/>
  <c r="K34" i="14" s="1"/>
  <c r="I33" i="14"/>
  <c r="J33" i="14" s="1"/>
  <c r="K33" i="14" s="1"/>
  <c r="I32" i="14"/>
  <c r="J32" i="14" s="1"/>
  <c r="K32" i="14" s="1"/>
  <c r="I31" i="14"/>
  <c r="J31" i="14" s="1"/>
  <c r="K31" i="14" s="1"/>
  <c r="I30" i="14"/>
  <c r="J30" i="14" s="1"/>
  <c r="K30" i="14" s="1"/>
  <c r="I29" i="14"/>
  <c r="J29" i="14" s="1"/>
  <c r="K29" i="14" s="1"/>
  <c r="I28" i="14"/>
  <c r="J28" i="14" s="1"/>
  <c r="K28" i="14" s="1"/>
  <c r="I27" i="14"/>
  <c r="J27" i="14" s="1"/>
  <c r="K27" i="14" s="1"/>
  <c r="I26" i="14"/>
  <c r="J26" i="14" s="1"/>
  <c r="K26" i="14" s="1"/>
  <c r="I25" i="14"/>
  <c r="J25" i="14" s="1"/>
  <c r="K25" i="14" s="1"/>
  <c r="I24" i="14"/>
  <c r="J24" i="14" s="1"/>
  <c r="K24" i="14" s="1"/>
  <c r="I23" i="14"/>
  <c r="J23" i="14" s="1"/>
  <c r="K23" i="14" s="1"/>
  <c r="I22" i="14"/>
  <c r="J22" i="14" s="1"/>
  <c r="K22" i="14" s="1"/>
  <c r="I21" i="14"/>
  <c r="J21" i="14" s="1"/>
  <c r="K21" i="14" s="1"/>
  <c r="I20" i="14"/>
  <c r="J20" i="14" s="1"/>
  <c r="K20" i="14" s="1"/>
  <c r="I19" i="14"/>
  <c r="J19" i="14" s="1"/>
  <c r="K19" i="14" s="1"/>
  <c r="I18" i="14"/>
  <c r="J18" i="14" s="1"/>
  <c r="K18" i="14" s="1"/>
  <c r="I17" i="14"/>
  <c r="J17" i="14" s="1"/>
  <c r="K17" i="14" s="1"/>
  <c r="I16" i="14"/>
  <c r="J16" i="14" s="1"/>
  <c r="K16" i="14" s="1"/>
  <c r="I15" i="14"/>
  <c r="J15" i="14" s="1"/>
  <c r="K15" i="14" s="1"/>
  <c r="I14" i="14"/>
  <c r="J14" i="14" s="1"/>
  <c r="K14" i="14" s="1"/>
  <c r="I12" i="14"/>
  <c r="J12" i="14" s="1"/>
  <c r="K12" i="14" s="1"/>
  <c r="I11" i="14"/>
  <c r="J11" i="14" s="1"/>
  <c r="K11" i="14" s="1"/>
  <c r="I10" i="14"/>
  <c r="J10" i="14" s="1"/>
  <c r="K10" i="14" s="1"/>
  <c r="I9" i="14"/>
  <c r="J9" i="14" s="1"/>
  <c r="K9" i="14" s="1"/>
  <c r="I8" i="14"/>
  <c r="J8" i="14" s="1"/>
  <c r="K8" i="14" s="1"/>
  <c r="I13" i="14"/>
  <c r="J13" i="14" s="1"/>
  <c r="K13" i="14" s="1"/>
  <c r="P9" i="6" l="1"/>
  <c r="J50" i="6" l="1"/>
  <c r="J49" i="6"/>
  <c r="J48" i="6"/>
  <c r="J47" i="6"/>
  <c r="J46" i="6"/>
  <c r="J46" i="29" s="1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8" i="29" l="1"/>
  <c r="J59" i="29"/>
  <c r="J67" i="29"/>
  <c r="J75" i="29"/>
  <c r="J52" i="29"/>
  <c r="J60" i="29"/>
  <c r="J68" i="29"/>
  <c r="J66" i="29"/>
  <c r="J69" i="29"/>
  <c r="J47" i="29"/>
  <c r="J53" i="29"/>
  <c r="J54" i="29"/>
  <c r="J62" i="29"/>
  <c r="J70" i="29"/>
  <c r="J48" i="29"/>
  <c r="J51" i="29"/>
  <c r="J63" i="29"/>
  <c r="J71" i="29"/>
  <c r="J49" i="29"/>
  <c r="J61" i="29"/>
  <c r="J56" i="29"/>
  <c r="J64" i="29"/>
  <c r="J72" i="29"/>
  <c r="J50" i="29"/>
  <c r="J74" i="29"/>
  <c r="J55" i="29"/>
  <c r="J57" i="29"/>
  <c r="J65" i="29"/>
  <c r="J73" i="29"/>
  <c r="J5" i="6" l="1"/>
  <c r="BK75" i="6" l="1"/>
  <c r="BJ75" i="6" s="1"/>
  <c r="BK74" i="6"/>
  <c r="BJ74" i="6" s="1"/>
  <c r="BK73" i="6"/>
  <c r="BJ73" i="6" s="1"/>
  <c r="BK72" i="6"/>
  <c r="BJ72" i="6" s="1"/>
  <c r="BK71" i="6"/>
  <c r="BJ71" i="6" s="1"/>
  <c r="BK70" i="6"/>
  <c r="BJ70" i="6" s="1"/>
  <c r="BK69" i="6"/>
  <c r="BJ69" i="6" s="1"/>
  <c r="BK68" i="6"/>
  <c r="BJ68" i="6" s="1"/>
  <c r="BK67" i="6"/>
  <c r="BJ67" i="6" s="1"/>
  <c r="BK66" i="6"/>
  <c r="BJ66" i="6" s="1"/>
  <c r="BK65" i="6"/>
  <c r="BJ65" i="6" s="1"/>
  <c r="BK64" i="6"/>
  <c r="BJ64" i="6" s="1"/>
  <c r="BK63" i="6"/>
  <c r="BJ63" i="6" s="1"/>
  <c r="BK62" i="6"/>
  <c r="BJ62" i="6" s="1"/>
  <c r="BK61" i="6"/>
  <c r="BJ61" i="6" s="1"/>
  <c r="BK60" i="6"/>
  <c r="BJ60" i="6" s="1"/>
  <c r="BK59" i="6"/>
  <c r="BJ59" i="6" s="1"/>
  <c r="BK58" i="6"/>
  <c r="BJ58" i="6" s="1"/>
  <c r="BK57" i="6"/>
  <c r="BJ57" i="6" s="1"/>
  <c r="BK56" i="6"/>
  <c r="BJ56" i="6" s="1"/>
  <c r="BK55" i="6"/>
  <c r="BJ55" i="6" s="1"/>
  <c r="BK54" i="6"/>
  <c r="BJ54" i="6" s="1"/>
  <c r="BK53" i="6"/>
  <c r="BJ53" i="6" s="1"/>
  <c r="BK52" i="6"/>
  <c r="BJ52" i="6" s="1"/>
  <c r="BK51" i="6"/>
  <c r="BJ51" i="6" s="1"/>
  <c r="BK50" i="6"/>
  <c r="BJ50" i="6" s="1"/>
  <c r="BK49" i="6"/>
  <c r="BJ49" i="6" s="1"/>
  <c r="BK48" i="6"/>
  <c r="BJ48" i="6" s="1"/>
  <c r="BK47" i="6"/>
  <c r="BJ47" i="6" s="1"/>
  <c r="BK46" i="6"/>
  <c r="BJ46" i="6" s="1"/>
  <c r="BE75" i="6"/>
  <c r="BE74" i="6"/>
  <c r="BE73" i="6"/>
  <c r="BE72" i="6"/>
  <c r="BE71" i="6"/>
  <c r="BE70" i="6"/>
  <c r="BE69" i="6"/>
  <c r="BE68" i="6"/>
  <c r="BE67" i="6"/>
  <c r="BE66" i="6"/>
  <c r="BE65" i="6"/>
  <c r="BE64" i="6"/>
  <c r="BE63" i="6"/>
  <c r="BE62" i="6"/>
  <c r="BE61" i="6"/>
  <c r="BE60" i="6"/>
  <c r="BE59" i="6"/>
  <c r="BE58" i="6"/>
  <c r="BE57" i="6"/>
  <c r="BE56" i="6"/>
  <c r="BE55" i="6"/>
  <c r="BE54" i="6"/>
  <c r="BE53" i="6"/>
  <c r="BE52" i="6"/>
  <c r="BE51" i="6"/>
  <c r="BE50" i="6"/>
  <c r="BE49" i="6"/>
  <c r="BE48" i="6"/>
  <c r="BE47" i="6"/>
  <c r="BE46" i="6"/>
  <c r="AV75" i="6"/>
  <c r="AV74" i="6"/>
  <c r="AV73" i="6"/>
  <c r="AV72" i="6"/>
  <c r="AV71" i="6"/>
  <c r="AV70" i="6"/>
  <c r="AV69" i="6"/>
  <c r="AV68" i="6"/>
  <c r="AV67" i="6"/>
  <c r="AV66" i="6"/>
  <c r="AV65" i="6"/>
  <c r="AV64" i="6"/>
  <c r="AV63" i="6"/>
  <c r="AV62" i="6"/>
  <c r="AV61" i="6"/>
  <c r="AV60" i="6"/>
  <c r="AV59" i="6"/>
  <c r="AV58" i="6"/>
  <c r="AV57" i="6"/>
  <c r="AV56" i="6"/>
  <c r="AV55" i="6"/>
  <c r="AV54" i="6"/>
  <c r="AV53" i="6"/>
  <c r="AV52" i="6"/>
  <c r="AV51" i="6"/>
  <c r="AV50" i="6"/>
  <c r="AV49" i="6"/>
  <c r="AV48" i="6"/>
  <c r="AV47" i="6"/>
  <c r="AV46" i="6"/>
  <c r="AR75" i="6"/>
  <c r="AR74" i="6"/>
  <c r="AR73" i="6"/>
  <c r="AR72" i="6"/>
  <c r="AR71" i="6"/>
  <c r="AR70" i="6"/>
  <c r="AR69" i="6"/>
  <c r="AR68" i="6"/>
  <c r="AR67" i="6"/>
  <c r="AR66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BE76" i="6" l="1"/>
  <c r="BF80" i="6" s="1"/>
  <c r="AV76" i="6"/>
  <c r="BJ76" i="6"/>
  <c r="AY106" i="6" l="1"/>
  <c r="AK31" i="6" l="1"/>
  <c r="AI31" i="6"/>
  <c r="AJ31" i="6"/>
  <c r="AH31" i="6"/>
  <c r="AO75" i="6" l="1"/>
  <c r="Q75" i="6" s="1"/>
  <c r="AO70" i="6"/>
  <c r="AO64" i="6"/>
  <c r="AO67" i="6"/>
  <c r="AO73" i="6"/>
  <c r="Q73" i="6" s="1"/>
  <c r="AO60" i="6"/>
  <c r="Q60" i="6" s="1"/>
  <c r="AO74" i="6"/>
  <c r="AO52" i="6"/>
  <c r="Q52" i="6" s="1"/>
  <c r="AO72" i="6"/>
  <c r="Q72" i="6" s="1"/>
  <c r="AO56" i="6"/>
  <c r="AO48" i="6"/>
  <c r="AO58" i="6"/>
  <c r="AO53" i="6"/>
  <c r="Q53" i="6" s="1"/>
  <c r="AO68" i="6"/>
  <c r="AO62" i="6"/>
  <c r="Q62" i="6" s="1"/>
  <c r="AO55" i="6"/>
  <c r="Q55" i="6" s="1"/>
  <c r="AO63" i="6"/>
  <c r="Q63" i="6" s="1"/>
  <c r="AO71" i="6"/>
  <c r="AO50" i="6"/>
  <c r="AO65" i="6"/>
  <c r="AO49" i="6"/>
  <c r="Q49" i="6" s="1"/>
  <c r="AO69" i="6"/>
  <c r="AO54" i="6"/>
  <c r="Q54" i="6" s="1"/>
  <c r="AO61" i="6"/>
  <c r="AO57" i="6"/>
  <c r="Q57" i="6" s="1"/>
  <c r="AO51" i="6"/>
  <c r="AO47" i="6"/>
  <c r="AO46" i="6"/>
  <c r="AO59" i="6"/>
  <c r="Q59" i="6" s="1"/>
  <c r="AO66" i="6"/>
  <c r="AP48" i="6"/>
  <c r="AP57" i="6"/>
  <c r="AP66" i="6"/>
  <c r="AP55" i="6"/>
  <c r="AP68" i="6"/>
  <c r="AP46" i="6"/>
  <c r="AP65" i="6"/>
  <c r="AP58" i="6"/>
  <c r="AP52" i="6"/>
  <c r="AP50" i="6"/>
  <c r="AP73" i="6"/>
  <c r="AP49" i="6"/>
  <c r="AP62" i="6"/>
  <c r="AP51" i="6"/>
  <c r="AP54" i="6"/>
  <c r="AP70" i="6"/>
  <c r="AP59" i="6"/>
  <c r="AP74" i="6"/>
  <c r="AP67" i="6"/>
  <c r="AP72" i="6"/>
  <c r="AP53" i="6"/>
  <c r="AP56" i="6"/>
  <c r="AP47" i="6"/>
  <c r="AP71" i="6"/>
  <c r="AP63" i="6"/>
  <c r="AP64" i="6"/>
  <c r="AP69" i="6"/>
  <c r="AP61" i="6"/>
  <c r="AP75" i="6"/>
  <c r="AP60" i="6"/>
  <c r="Q47" i="6"/>
  <c r="Q69" i="6"/>
  <c r="Q61" i="6"/>
  <c r="Q50" i="6"/>
  <c r="Q50" i="29" s="1"/>
  <c r="Q68" i="6"/>
  <c r="Q51" i="6"/>
  <c r="Q51" i="29" s="1"/>
  <c r="Q70" i="6"/>
  <c r="Q67" i="6"/>
  <c r="Q74" i="6"/>
  <c r="Q66" i="6"/>
  <c r="Q58" i="6"/>
  <c r="Q65" i="6"/>
  <c r="Q71" i="6"/>
  <c r="Q64" i="6"/>
  <c r="Q56" i="6"/>
  <c r="Q48" i="6"/>
  <c r="S56" i="6" l="1"/>
  <c r="S56" i="29" s="1"/>
  <c r="Q56" i="29"/>
  <c r="S53" i="6"/>
  <c r="S53" i="29" s="1"/>
  <c r="Q53" i="29"/>
  <c r="S64" i="6"/>
  <c r="S64" i="29" s="1"/>
  <c r="Q64" i="29"/>
  <c r="S61" i="6"/>
  <c r="S61" i="29" s="1"/>
  <c r="Q61" i="29"/>
  <c r="S73" i="6"/>
  <c r="S73" i="29" s="1"/>
  <c r="Q73" i="29"/>
  <c r="S52" i="6"/>
  <c r="S52" i="29" s="1"/>
  <c r="Q52" i="29"/>
  <c r="S69" i="6"/>
  <c r="S69" i="29" s="1"/>
  <c r="Q69" i="29"/>
  <c r="S66" i="6"/>
  <c r="S66" i="29" s="1"/>
  <c r="Q66" i="29"/>
  <c r="S47" i="6"/>
  <c r="S47" i="29" s="1"/>
  <c r="Q47" i="29"/>
  <c r="S72" i="6"/>
  <c r="S72" i="29" s="1"/>
  <c r="Q72" i="29"/>
  <c r="S74" i="6"/>
  <c r="S74" i="29" s="1"/>
  <c r="Q74" i="29"/>
  <c r="S60" i="6"/>
  <c r="S60" i="29" s="1"/>
  <c r="Q60" i="29"/>
  <c r="S71" i="6"/>
  <c r="S71" i="29" s="1"/>
  <c r="Q71" i="29"/>
  <c r="S59" i="6"/>
  <c r="S59" i="29" s="1"/>
  <c r="Q59" i="29"/>
  <c r="S68" i="6"/>
  <c r="S68" i="29" s="1"/>
  <c r="Q68" i="29"/>
  <c r="S55" i="6"/>
  <c r="S55" i="29" s="1"/>
  <c r="Q55" i="29"/>
  <c r="S49" i="6"/>
  <c r="S49" i="29" s="1"/>
  <c r="Q49" i="29"/>
  <c r="S67" i="6"/>
  <c r="S67" i="29" s="1"/>
  <c r="Q67" i="29"/>
  <c r="S54" i="6"/>
  <c r="S54" i="29" s="1"/>
  <c r="Q54" i="29"/>
  <c r="S58" i="6"/>
  <c r="S58" i="29" s="1"/>
  <c r="Q58" i="29"/>
  <c r="S62" i="6"/>
  <c r="S62" i="29" s="1"/>
  <c r="Q62" i="29"/>
  <c r="S57" i="6"/>
  <c r="S57" i="29" s="1"/>
  <c r="Q57" i="29"/>
  <c r="S75" i="6"/>
  <c r="S75" i="29" s="1"/>
  <c r="Q75" i="29"/>
  <c r="S63" i="6"/>
  <c r="S63" i="29" s="1"/>
  <c r="Q63" i="29"/>
  <c r="S48" i="6"/>
  <c r="S48" i="29" s="1"/>
  <c r="Q48" i="29"/>
  <c r="S65" i="6"/>
  <c r="S65" i="29" s="1"/>
  <c r="Q65" i="29"/>
  <c r="S70" i="6"/>
  <c r="S70" i="29" s="1"/>
  <c r="Q70" i="29"/>
  <c r="S50" i="6"/>
  <c r="S50" i="29" s="1"/>
  <c r="S51" i="6"/>
  <c r="S51" i="29" s="1"/>
  <c r="Z49" i="6" l="1"/>
  <c r="Z49" i="29" s="1"/>
  <c r="Z71" i="6"/>
  <c r="Z71" i="29" s="1"/>
  <c r="Z52" i="6"/>
  <c r="Z52" i="29" s="1"/>
  <c r="AF75" i="6"/>
  <c r="Z75" i="6"/>
  <c r="AL75" i="6" s="1"/>
  <c r="Z74" i="6"/>
  <c r="AL74" i="6" s="1"/>
  <c r="Z65" i="6"/>
  <c r="Z65" i="29" s="1"/>
  <c r="Z73" i="6"/>
  <c r="AK73" i="6" s="1"/>
  <c r="Z72" i="6"/>
  <c r="Z72" i="29" s="1"/>
  <c r="AF71" i="6"/>
  <c r="Z70" i="6"/>
  <c r="AL70" i="6" s="1"/>
  <c r="Z69" i="6"/>
  <c r="AL69" i="6" s="1"/>
  <c r="AF68" i="6"/>
  <c r="AF67" i="6"/>
  <c r="Z66" i="6"/>
  <c r="Z66" i="29" s="1"/>
  <c r="Z64" i="6"/>
  <c r="AL64" i="6" s="1"/>
  <c r="AF64" i="6"/>
  <c r="Z63" i="6"/>
  <c r="AG63" i="6" s="1"/>
  <c r="Z61" i="6"/>
  <c r="AN61" i="6" s="1"/>
  <c r="AF61" i="6"/>
  <c r="Z60" i="6"/>
  <c r="AL60" i="6" s="1"/>
  <c r="AF60" i="6"/>
  <c r="Z59" i="6"/>
  <c r="Z59" i="29" s="1"/>
  <c r="Z58" i="6"/>
  <c r="Z58" i="29" s="1"/>
  <c r="Z57" i="6"/>
  <c r="Z57" i="29" s="1"/>
  <c r="Z56" i="6"/>
  <c r="AG56" i="6" s="1"/>
  <c r="AF56" i="6"/>
  <c r="Z55" i="6"/>
  <c r="Z55" i="29" s="1"/>
  <c r="Z54" i="6"/>
  <c r="Z54" i="29" s="1"/>
  <c r="Z53" i="6"/>
  <c r="Z53" i="29" s="1"/>
  <c r="AF49" i="6"/>
  <c r="Z47" i="6"/>
  <c r="Z47" i="29" s="1"/>
  <c r="AF58" i="6"/>
  <c r="AF63" i="6"/>
  <c r="AF54" i="6"/>
  <c r="AF69" i="6"/>
  <c r="AF65" i="6"/>
  <c r="Z67" i="6"/>
  <c r="Z67" i="29" s="1"/>
  <c r="Z48" i="6"/>
  <c r="Z48" i="29" s="1"/>
  <c r="AF52" i="6"/>
  <c r="AF53" i="6"/>
  <c r="AF48" i="6"/>
  <c r="AF47" i="6"/>
  <c r="AF66" i="6"/>
  <c r="AF70" i="6"/>
  <c r="Z68" i="6"/>
  <c r="AL68" i="6" s="1"/>
  <c r="Z62" i="6"/>
  <c r="AG62" i="6" s="1"/>
  <c r="AF62" i="6"/>
  <c r="AF55" i="6"/>
  <c r="AF57" i="6"/>
  <c r="AF59" i="6"/>
  <c r="AF72" i="6"/>
  <c r="AF73" i="6"/>
  <c r="AF74" i="6"/>
  <c r="AN63" i="6"/>
  <c r="AN52" i="6"/>
  <c r="AL52" i="6"/>
  <c r="AN57" i="6"/>
  <c r="AN49" i="6"/>
  <c r="AN71" i="6"/>
  <c r="AM52" i="6"/>
  <c r="AI62" i="6"/>
  <c r="AI55" i="6"/>
  <c r="AI57" i="6"/>
  <c r="AI59" i="6"/>
  <c r="AI72" i="6"/>
  <c r="AI73" i="6"/>
  <c r="AI74" i="6"/>
  <c r="AI58" i="6"/>
  <c r="AI63" i="6"/>
  <c r="AI54" i="6"/>
  <c r="AI69" i="6"/>
  <c r="AI65" i="6"/>
  <c r="AI67" i="6"/>
  <c r="AI52" i="6"/>
  <c r="AI53" i="6"/>
  <c r="AI48" i="6"/>
  <c r="AI47" i="6"/>
  <c r="AI66" i="6"/>
  <c r="AI70" i="6"/>
  <c r="AI68" i="6"/>
  <c r="AI61" i="6"/>
  <c r="AI56" i="6"/>
  <c r="AI60" i="6"/>
  <c r="AI49" i="6"/>
  <c r="AI64" i="6"/>
  <c r="AI75" i="6"/>
  <c r="AI71" i="6"/>
  <c r="AK67" i="6"/>
  <c r="AK52" i="6"/>
  <c r="AK48" i="6"/>
  <c r="AK66" i="6"/>
  <c r="AK55" i="6"/>
  <c r="AK56" i="6"/>
  <c r="AK49" i="6"/>
  <c r="AK71" i="6"/>
  <c r="AK53" i="6"/>
  <c r="AK63" i="6"/>
  <c r="AK54" i="6"/>
  <c r="AJ67" i="6"/>
  <c r="AJ48" i="6"/>
  <c r="AJ70" i="6"/>
  <c r="AJ62" i="6"/>
  <c r="AJ66" i="6"/>
  <c r="AJ68" i="6"/>
  <c r="AJ61" i="6"/>
  <c r="AJ57" i="6"/>
  <c r="AJ59" i="6"/>
  <c r="AJ72" i="6"/>
  <c r="AJ73" i="6"/>
  <c r="AJ74" i="6"/>
  <c r="AJ60" i="6"/>
  <c r="AJ49" i="6"/>
  <c r="AJ64" i="6"/>
  <c r="AJ75" i="6"/>
  <c r="AG71" i="6"/>
  <c r="AJ71" i="6"/>
  <c r="AJ55" i="6"/>
  <c r="AJ47" i="6"/>
  <c r="AJ58" i="6"/>
  <c r="AJ56" i="6"/>
  <c r="AJ52" i="6"/>
  <c r="AJ53" i="6"/>
  <c r="AJ63" i="6"/>
  <c r="AJ54" i="6"/>
  <c r="AJ69" i="6"/>
  <c r="AJ65" i="6"/>
  <c r="AF50" i="6"/>
  <c r="Z50" i="6"/>
  <c r="Z50" i="29" s="1"/>
  <c r="AF51" i="6"/>
  <c r="Z51" i="6"/>
  <c r="Z51" i="29" s="1"/>
  <c r="AQ107" i="6"/>
  <c r="AQ108" i="6"/>
  <c r="AQ109" i="6"/>
  <c r="AQ110" i="6"/>
  <c r="AQ111" i="6"/>
  <c r="AQ112" i="6"/>
  <c r="AQ113" i="6"/>
  <c r="AG52" i="6" l="1"/>
  <c r="AG55" i="6"/>
  <c r="AK62" i="6"/>
  <c r="AK69" i="6"/>
  <c r="AK75" i="6"/>
  <c r="AG65" i="6"/>
  <c r="AG61" i="6"/>
  <c r="AK70" i="6"/>
  <c r="AK61" i="6"/>
  <c r="AK68" i="6"/>
  <c r="AK60" i="6"/>
  <c r="AK74" i="6"/>
  <c r="AK65" i="6"/>
  <c r="AK59" i="6"/>
  <c r="AG68" i="6"/>
  <c r="AG70" i="6"/>
  <c r="AM75" i="6"/>
  <c r="AG69" i="6"/>
  <c r="AG74" i="6"/>
  <c r="AG53" i="6"/>
  <c r="AG67" i="6"/>
  <c r="AG72" i="6"/>
  <c r="AG57" i="6"/>
  <c r="AG75" i="6"/>
  <c r="AG54" i="6"/>
  <c r="AG60" i="6"/>
  <c r="AG49" i="6"/>
  <c r="AG58" i="6"/>
  <c r="AN70" i="6"/>
  <c r="AN75" i="6"/>
  <c r="AM70" i="6"/>
  <c r="AM60" i="6"/>
  <c r="AM54" i="6"/>
  <c r="AM61" i="6"/>
  <c r="AN69" i="6"/>
  <c r="AN60" i="6"/>
  <c r="AN72" i="6"/>
  <c r="AL71" i="6"/>
  <c r="AL61" i="6"/>
  <c r="AL72" i="6"/>
  <c r="AL57" i="6"/>
  <c r="AL49" i="6"/>
  <c r="AL55" i="6"/>
  <c r="AN56" i="6"/>
  <c r="AM71" i="6"/>
  <c r="AM63" i="6"/>
  <c r="AM56" i="6"/>
  <c r="AM65" i="6"/>
  <c r="AM69" i="6"/>
  <c r="AM55" i="6"/>
  <c r="AM49" i="6"/>
  <c r="AM72" i="6"/>
  <c r="AM57" i="6"/>
  <c r="AM74" i="6"/>
  <c r="AM66" i="6"/>
  <c r="AM48" i="6"/>
  <c r="AM73" i="6"/>
  <c r="AM47" i="6"/>
  <c r="AM58" i="6"/>
  <c r="AM64" i="6"/>
  <c r="AM59" i="6"/>
  <c r="AM53" i="6"/>
  <c r="AM67" i="6"/>
  <c r="AM68" i="6"/>
  <c r="AN62" i="6"/>
  <c r="AN73" i="6"/>
  <c r="AN68" i="6"/>
  <c r="AN58" i="6"/>
  <c r="AN59" i="6"/>
  <c r="AN67" i="6"/>
  <c r="AN64" i="6"/>
  <c r="AN74" i="6"/>
  <c r="AN55" i="6"/>
  <c r="AH54" i="6"/>
  <c r="AH53" i="6"/>
  <c r="AH65" i="6"/>
  <c r="AH67" i="6"/>
  <c r="AH66" i="6"/>
  <c r="AG73" i="6"/>
  <c r="AG64" i="6"/>
  <c r="AG47" i="6"/>
  <c r="AL65" i="6"/>
  <c r="AN66" i="6"/>
  <c r="AN65" i="6"/>
  <c r="AN47" i="6"/>
  <c r="AN48" i="6"/>
  <c r="AN53" i="6"/>
  <c r="AN54" i="6"/>
  <c r="AM62" i="6"/>
  <c r="AL48" i="6"/>
  <c r="AL54" i="6"/>
  <c r="AL59" i="6"/>
  <c r="AL53" i="6"/>
  <c r="AL58" i="6"/>
  <c r="AL73" i="6"/>
  <c r="AL66" i="6"/>
  <c r="AL62" i="6"/>
  <c r="AL47" i="6"/>
  <c r="AL67" i="6"/>
  <c r="AG48" i="6"/>
  <c r="AG59" i="6"/>
  <c r="AG66" i="6"/>
  <c r="AH71" i="6"/>
  <c r="AH55" i="6"/>
  <c r="AH49" i="6"/>
  <c r="AH59" i="6"/>
  <c r="AH48" i="6"/>
  <c r="AH52" i="6"/>
  <c r="AA52" i="6" s="1"/>
  <c r="AA52" i="29" s="1"/>
  <c r="AH72" i="6"/>
  <c r="AH57" i="6"/>
  <c r="AH47" i="6"/>
  <c r="AH58" i="6"/>
  <c r="AL56" i="6"/>
  <c r="Z56" i="29"/>
  <c r="AL63" i="6"/>
  <c r="Z63" i="29"/>
  <c r="AK47" i="6"/>
  <c r="AH62" i="6"/>
  <c r="AA62" i="6" s="1"/>
  <c r="AA62" i="29" s="1"/>
  <c r="Z62" i="29"/>
  <c r="AH68" i="6"/>
  <c r="Z68" i="29"/>
  <c r="AH74" i="6"/>
  <c r="AA74" i="6" s="1"/>
  <c r="AA74" i="29" s="1"/>
  <c r="Z74" i="29"/>
  <c r="AH64" i="6"/>
  <c r="Z64" i="29"/>
  <c r="AK64" i="6"/>
  <c r="AH60" i="6"/>
  <c r="Z60" i="29"/>
  <c r="AH75" i="6"/>
  <c r="Z75" i="29"/>
  <c r="AK57" i="6"/>
  <c r="AH73" i="6"/>
  <c r="AA73" i="6" s="1"/>
  <c r="AA73" i="29" s="1"/>
  <c r="Z73" i="29"/>
  <c r="AK72" i="6"/>
  <c r="AA72" i="6" s="1"/>
  <c r="AA72" i="29" s="1"/>
  <c r="AH69" i="6"/>
  <c r="AA69" i="6" s="1"/>
  <c r="AA69" i="29" s="1"/>
  <c r="Z69" i="29"/>
  <c r="AK58" i="6"/>
  <c r="AH61" i="6"/>
  <c r="Z61" i="29"/>
  <c r="AH70" i="6"/>
  <c r="Z70" i="29"/>
  <c r="AH56" i="6"/>
  <c r="AH63" i="6"/>
  <c r="AA66" i="6"/>
  <c r="AA66" i="29" s="1"/>
  <c r="AA71" i="6"/>
  <c r="AA71" i="29" s="1"/>
  <c r="AA67" i="6"/>
  <c r="AA67" i="29" s="1"/>
  <c r="AA75" i="6"/>
  <c r="AA75" i="29" s="1"/>
  <c r="AA65" i="6"/>
  <c r="AA65" i="29" s="1"/>
  <c r="AA70" i="6"/>
  <c r="AA70" i="29" s="1"/>
  <c r="AA68" i="6"/>
  <c r="AA68" i="29" s="1"/>
  <c r="AN51" i="6"/>
  <c r="AL51" i="6"/>
  <c r="AN50" i="6"/>
  <c r="AL50" i="6"/>
  <c r="AM50" i="6"/>
  <c r="AM51" i="6"/>
  <c r="AI51" i="6"/>
  <c r="AI50" i="6"/>
  <c r="AK51" i="6"/>
  <c r="AH51" i="6"/>
  <c r="AK50" i="6"/>
  <c r="AH50" i="6"/>
  <c r="AG51" i="6"/>
  <c r="AJ51" i="6"/>
  <c r="AG50" i="6"/>
  <c r="AJ50" i="6"/>
  <c r="BK76" i="6"/>
  <c r="P3" i="14"/>
  <c r="P4" i="14" s="1"/>
  <c r="Q4" i="14" s="1"/>
  <c r="AA59" i="6" l="1"/>
  <c r="AA59" i="29" s="1"/>
  <c r="AA56" i="6"/>
  <c r="AA56" i="29" s="1"/>
  <c r="AA60" i="6"/>
  <c r="AA60" i="29" s="1"/>
  <c r="AA61" i="6"/>
  <c r="AA61" i="29" s="1"/>
  <c r="AA49" i="6"/>
  <c r="AA49" i="29" s="1"/>
  <c r="AA58" i="6"/>
  <c r="AA58" i="29" s="1"/>
  <c r="AA55" i="6"/>
  <c r="AA55" i="29" s="1"/>
  <c r="AA54" i="6"/>
  <c r="AA54" i="29" s="1"/>
  <c r="AA53" i="6"/>
  <c r="AA53" i="29" s="1"/>
  <c r="AA57" i="6"/>
  <c r="AA57" i="29" s="1"/>
  <c r="AA48" i="6"/>
  <c r="AA48" i="29" s="1"/>
  <c r="AA47" i="6"/>
  <c r="AA47" i="29" s="1"/>
  <c r="AA63" i="6"/>
  <c r="AA63" i="29" s="1"/>
  <c r="AA64" i="6"/>
  <c r="AA64" i="29" s="1"/>
  <c r="T1" i="29"/>
  <c r="T1" i="6" s="1"/>
  <c r="K2" i="14" s="1"/>
  <c r="AA51" i="6"/>
  <c r="AA51" i="29" s="1"/>
  <c r="AA50" i="6"/>
  <c r="AA50" i="29" s="1"/>
  <c r="P6" i="14"/>
  <c r="P5" i="14"/>
  <c r="V1" i="29" s="1"/>
  <c r="V1" i="6" s="1"/>
  <c r="J2" i="14"/>
  <c r="C22" i="14"/>
  <c r="T42" i="29" s="1"/>
  <c r="D26" i="14"/>
  <c r="E26" i="14"/>
  <c r="F26" i="14"/>
  <c r="F11" i="14"/>
  <c r="E12" i="14"/>
  <c r="F12" i="14"/>
  <c r="E13" i="14"/>
  <c r="F13" i="14"/>
  <c r="F1" i="14" l="1"/>
  <c r="E14" i="14"/>
  <c r="E15" i="14" s="1"/>
  <c r="D32" i="14" s="1"/>
  <c r="E1" i="14"/>
  <c r="X1" i="29"/>
  <c r="X1" i="6" s="1"/>
  <c r="F3" i="14" s="1"/>
  <c r="L2" i="14"/>
  <c r="G26" i="14"/>
  <c r="F14" i="14"/>
  <c r="L24" i="29" l="1"/>
  <c r="J24" i="29"/>
  <c r="M2" i="14"/>
  <c r="N2" i="14" s="1"/>
  <c r="S2" i="29" s="1"/>
  <c r="E3" i="14"/>
  <c r="F2" i="14"/>
  <c r="F4" i="14" s="1"/>
  <c r="E2" i="14"/>
  <c r="E4" i="14" l="1"/>
  <c r="E5" i="14" s="1"/>
  <c r="E6" i="14" s="1"/>
  <c r="Y1" i="29" s="1"/>
  <c r="R12" i="6" l="1"/>
  <c r="S2" i="6" l="1"/>
  <c r="Z20" i="6" l="1"/>
  <c r="Z17" i="6"/>
  <c r="B29" i="6" l="1"/>
  <c r="B30" i="6"/>
  <c r="BL72" i="6" l="1"/>
  <c r="BL74" i="6"/>
  <c r="BL73" i="6"/>
  <c r="AW72" i="6"/>
  <c r="AX72" i="6" s="1"/>
  <c r="BF72" i="6"/>
  <c r="BF74" i="6"/>
  <c r="AW74" i="6"/>
  <c r="AX74" i="6" s="1"/>
  <c r="AW73" i="6"/>
  <c r="AX73" i="6" s="1"/>
  <c r="BF73" i="6"/>
  <c r="BP74" i="6"/>
  <c r="BP73" i="6"/>
  <c r="BP72" i="6"/>
  <c r="B10" i="6"/>
  <c r="B5" i="6"/>
  <c r="B4" i="6"/>
  <c r="BN74" i="6" l="1"/>
  <c r="BT74" i="6" s="1"/>
  <c r="BQ74" i="6" s="1"/>
  <c r="BM74" i="6"/>
  <c r="BH74" i="6"/>
  <c r="BS74" i="6" s="1"/>
  <c r="BG74" i="6"/>
  <c r="BN73" i="6"/>
  <c r="BT73" i="6" s="1"/>
  <c r="BQ73" i="6" s="1"/>
  <c r="BM73" i="6"/>
  <c r="BH73" i="6"/>
  <c r="BS73" i="6" s="1"/>
  <c r="BG73" i="6"/>
  <c r="BH72" i="6"/>
  <c r="BS72" i="6" s="1"/>
  <c r="BG72" i="6"/>
  <c r="BN72" i="6"/>
  <c r="BT72" i="6" s="1"/>
  <c r="BQ72" i="6" s="1"/>
  <c r="BM72" i="6"/>
  <c r="AY73" i="6" l="1"/>
  <c r="BR73" i="6" s="1"/>
  <c r="BU73" i="6" s="1"/>
  <c r="AY72" i="6"/>
  <c r="BR72" i="6" s="1"/>
  <c r="BU72" i="6" s="1"/>
  <c r="AY74" i="6"/>
  <c r="BR74" i="6" s="1"/>
  <c r="BU74" i="6" s="1"/>
  <c r="BL59" i="6"/>
  <c r="BL58" i="6"/>
  <c r="BL67" i="6"/>
  <c r="BL70" i="6"/>
  <c r="BL75" i="6"/>
  <c r="BL69" i="6"/>
  <c r="BL65" i="6"/>
  <c r="BL61" i="6"/>
  <c r="BL57" i="6"/>
  <c r="BL71" i="6"/>
  <c r="BL62" i="6"/>
  <c r="BL63" i="6"/>
  <c r="BL66" i="6"/>
  <c r="BL68" i="6"/>
  <c r="BL56" i="6"/>
  <c r="BL64" i="6"/>
  <c r="BL60" i="6"/>
  <c r="AW56" i="6"/>
  <c r="AX56" i="6" s="1"/>
  <c r="BF56" i="6"/>
  <c r="BF59" i="6"/>
  <c r="AW59" i="6"/>
  <c r="AX59" i="6" s="1"/>
  <c r="AW64" i="6"/>
  <c r="AX64" i="6" s="1"/>
  <c r="BF64" i="6"/>
  <c r="BF67" i="6"/>
  <c r="AW67" i="6"/>
  <c r="AX67" i="6" s="1"/>
  <c r="BF63" i="6"/>
  <c r="AW63" i="6"/>
  <c r="AX63" i="6" s="1"/>
  <c r="AW66" i="6"/>
  <c r="AX66" i="6" s="1"/>
  <c r="BF66" i="6"/>
  <c r="AW62" i="6"/>
  <c r="AX62" i="6" s="1"/>
  <c r="BF62" i="6"/>
  <c r="AW58" i="6"/>
  <c r="AX58" i="6" s="1"/>
  <c r="BF58" i="6"/>
  <c r="AW68" i="6"/>
  <c r="AX68" i="6" s="1"/>
  <c r="BF68" i="6"/>
  <c r="BF75" i="6"/>
  <c r="AW75" i="6"/>
  <c r="AW69" i="6"/>
  <c r="AX69" i="6" s="1"/>
  <c r="BF69" i="6"/>
  <c r="AW65" i="6"/>
  <c r="AX65" i="6" s="1"/>
  <c r="BF65" i="6"/>
  <c r="AW61" i="6"/>
  <c r="AX61" i="6" s="1"/>
  <c r="BF61" i="6"/>
  <c r="AW57" i="6"/>
  <c r="AX57" i="6" s="1"/>
  <c r="BF57" i="6"/>
  <c r="AW60" i="6"/>
  <c r="AX60" i="6" s="1"/>
  <c r="BF60" i="6"/>
  <c r="BF71" i="6"/>
  <c r="AW71" i="6"/>
  <c r="AX71" i="6" s="1"/>
  <c r="AW70" i="6"/>
  <c r="AX70" i="6" s="1"/>
  <c r="BF70" i="6"/>
  <c r="BP64" i="6"/>
  <c r="BP60" i="6"/>
  <c r="BP56" i="6"/>
  <c r="BP68" i="6"/>
  <c r="BP67" i="6"/>
  <c r="BP59" i="6"/>
  <c r="BP70" i="6"/>
  <c r="BP66" i="6"/>
  <c r="BP62" i="6"/>
  <c r="BP58" i="6"/>
  <c r="BP71" i="6"/>
  <c r="BP63" i="6"/>
  <c r="BP69" i="6"/>
  <c r="BP65" i="6"/>
  <c r="BP61" i="6"/>
  <c r="BP57" i="6"/>
  <c r="BP75" i="6"/>
  <c r="BN71" i="6" l="1"/>
  <c r="BT71" i="6" s="1"/>
  <c r="BQ71" i="6" s="1"/>
  <c r="BM71" i="6"/>
  <c r="BH71" i="6"/>
  <c r="BS71" i="6" s="1"/>
  <c r="BG71" i="6"/>
  <c r="BN70" i="6"/>
  <c r="BT70" i="6" s="1"/>
  <c r="BQ70" i="6" s="1"/>
  <c r="BM70" i="6"/>
  <c r="BH70" i="6"/>
  <c r="BS70" i="6" s="1"/>
  <c r="BG70" i="6"/>
  <c r="BN69" i="6"/>
  <c r="BT69" i="6" s="1"/>
  <c r="BQ69" i="6" s="1"/>
  <c r="BM69" i="6"/>
  <c r="BH69" i="6"/>
  <c r="BS69" i="6" s="1"/>
  <c r="BG69" i="6"/>
  <c r="BN65" i="6"/>
  <c r="BT65" i="6" s="1"/>
  <c r="BQ65" i="6" s="1"/>
  <c r="BM65" i="6"/>
  <c r="BN68" i="6"/>
  <c r="BT68" i="6" s="1"/>
  <c r="BQ68" i="6" s="1"/>
  <c r="BM68" i="6"/>
  <c r="BH64" i="6"/>
  <c r="BS64" i="6" s="1"/>
  <c r="BG64" i="6"/>
  <c r="BH66" i="6"/>
  <c r="BS66" i="6" s="1"/>
  <c r="BG66" i="6"/>
  <c r="BN66" i="6"/>
  <c r="BT66" i="6" s="1"/>
  <c r="BQ66" i="6" s="1"/>
  <c r="BM66" i="6"/>
  <c r="BH68" i="6"/>
  <c r="BS68" i="6" s="1"/>
  <c r="BG68" i="6"/>
  <c r="BN67" i="6"/>
  <c r="BT67" i="6" s="1"/>
  <c r="BQ67" i="6" s="1"/>
  <c r="BM67" i="6"/>
  <c r="BH65" i="6"/>
  <c r="BS65" i="6" s="1"/>
  <c r="BG65" i="6"/>
  <c r="BH67" i="6"/>
  <c r="BS67" i="6" s="1"/>
  <c r="BG67" i="6"/>
  <c r="BN64" i="6"/>
  <c r="BT64" i="6" s="1"/>
  <c r="BQ64" i="6" s="1"/>
  <c r="BM64" i="6"/>
  <c r="BN62" i="6"/>
  <c r="BT62" i="6" s="1"/>
  <c r="BQ62" i="6" s="1"/>
  <c r="BM62" i="6"/>
  <c r="BH59" i="6"/>
  <c r="BS59" i="6" s="1"/>
  <c r="BG59" i="6"/>
  <c r="BH63" i="6"/>
  <c r="BS63" i="6" s="1"/>
  <c r="BG63" i="6"/>
  <c r="BN58" i="6"/>
  <c r="BT58" i="6" s="1"/>
  <c r="BQ58" i="6" s="1"/>
  <c r="BM58" i="6"/>
  <c r="BH61" i="6"/>
  <c r="BS61" i="6" s="1"/>
  <c r="BG61" i="6"/>
  <c r="BN59" i="6"/>
  <c r="BT59" i="6" s="1"/>
  <c r="BQ59" i="6" s="1"/>
  <c r="BM59" i="6"/>
  <c r="BN63" i="6"/>
  <c r="BT63" i="6" s="1"/>
  <c r="BQ63" i="6" s="1"/>
  <c r="BM63" i="6"/>
  <c r="BH58" i="6"/>
  <c r="BS58" i="6" s="1"/>
  <c r="BG58" i="6"/>
  <c r="BN60" i="6"/>
  <c r="BT60" i="6" s="1"/>
  <c r="BQ60" i="6" s="1"/>
  <c r="BM60" i="6"/>
  <c r="BN61" i="6"/>
  <c r="BT61" i="6" s="1"/>
  <c r="BQ61" i="6" s="1"/>
  <c r="BM61" i="6"/>
  <c r="BH60" i="6"/>
  <c r="BS60" i="6" s="1"/>
  <c r="BG60" i="6"/>
  <c r="BH62" i="6"/>
  <c r="BS62" i="6" s="1"/>
  <c r="BG62" i="6"/>
  <c r="BH57" i="6"/>
  <c r="BS57" i="6" s="1"/>
  <c r="BG57" i="6"/>
  <c r="BN57" i="6"/>
  <c r="BT57" i="6" s="1"/>
  <c r="BQ57" i="6" s="1"/>
  <c r="BM57" i="6"/>
  <c r="BN56" i="6"/>
  <c r="BT56" i="6" s="1"/>
  <c r="BQ56" i="6" s="1"/>
  <c r="BM56" i="6"/>
  <c r="BH56" i="6"/>
  <c r="BS56" i="6" s="1"/>
  <c r="BG56" i="6"/>
  <c r="AX75" i="6"/>
  <c r="BN75" i="6"/>
  <c r="BT75" i="6" s="1"/>
  <c r="BQ75" i="6" s="1"/>
  <c r="BM75" i="6"/>
  <c r="BH75" i="6"/>
  <c r="BS75" i="6" s="1"/>
  <c r="BG75" i="6"/>
  <c r="U20" i="6"/>
  <c r="U17" i="6"/>
  <c r="AY71" i="6" l="1"/>
  <c r="BR71" i="6" s="1"/>
  <c r="BU71" i="6" s="1"/>
  <c r="AY64" i="6"/>
  <c r="BR64" i="6" s="1"/>
  <c r="BU64" i="6" s="1"/>
  <c r="AY59" i="6"/>
  <c r="BR59" i="6" s="1"/>
  <c r="BU59" i="6" s="1"/>
  <c r="AY67" i="6"/>
  <c r="BR67" i="6" s="1"/>
  <c r="BU67" i="6" s="1"/>
  <c r="AY68" i="6"/>
  <c r="BR68" i="6" s="1"/>
  <c r="BU68" i="6" s="1"/>
  <c r="AY61" i="6"/>
  <c r="BR61" i="6" s="1"/>
  <c r="BU61" i="6" s="1"/>
  <c r="AY65" i="6"/>
  <c r="BR65" i="6" s="1"/>
  <c r="BU65" i="6" s="1"/>
  <c r="AY57" i="6"/>
  <c r="BR57" i="6" s="1"/>
  <c r="BU57" i="6" s="1"/>
  <c r="AY66" i="6"/>
  <c r="BR66" i="6" s="1"/>
  <c r="BU66" i="6" s="1"/>
  <c r="AY63" i="6"/>
  <c r="BR63" i="6" s="1"/>
  <c r="BU63" i="6" s="1"/>
  <c r="AY70" i="6"/>
  <c r="BR70" i="6" s="1"/>
  <c r="BU70" i="6" s="1"/>
  <c r="AY69" i="6"/>
  <c r="BR69" i="6" s="1"/>
  <c r="BU69" i="6" s="1"/>
  <c r="AY62" i="6"/>
  <c r="BR62" i="6" s="1"/>
  <c r="BU62" i="6" s="1"/>
  <c r="AY58" i="6"/>
  <c r="BR58" i="6" s="1"/>
  <c r="BU58" i="6" s="1"/>
  <c r="AY60" i="6"/>
  <c r="BR60" i="6" s="1"/>
  <c r="BU60" i="6" s="1"/>
  <c r="AY56" i="6"/>
  <c r="BR56" i="6" s="1"/>
  <c r="BU56" i="6" s="1"/>
  <c r="AY75" i="6"/>
  <c r="BR75" i="6" s="1"/>
  <c r="BU75" i="6" s="1"/>
  <c r="L24" i="6" l="1"/>
  <c r="L43" i="6" l="1"/>
  <c r="BA114" i="6" s="1"/>
  <c r="L43" i="29" l="1"/>
  <c r="BL48" i="6" l="1"/>
  <c r="BN48" i="6" s="1"/>
  <c r="BL50" i="6"/>
  <c r="BM50" i="6" s="1"/>
  <c r="BL53" i="6"/>
  <c r="BN53" i="6" s="1"/>
  <c r="BT53" i="6" s="1"/>
  <c r="BL49" i="6"/>
  <c r="BM49" i="6" s="1"/>
  <c r="BL51" i="6"/>
  <c r="BN51" i="6" s="1"/>
  <c r="BT51" i="6" s="1"/>
  <c r="BL52" i="6"/>
  <c r="BN52" i="6" s="1"/>
  <c r="BT52" i="6" s="1"/>
  <c r="AZ114" i="6"/>
  <c r="AY114" i="6" s="1"/>
  <c r="S43" i="6" s="1"/>
  <c r="BL54" i="6"/>
  <c r="BF51" i="6"/>
  <c r="AW52" i="6"/>
  <c r="AW54" i="6"/>
  <c r="AX54" i="6" s="1"/>
  <c r="BF54" i="6"/>
  <c r="AW48" i="6"/>
  <c r="AX48" i="6" s="1"/>
  <c r="BF48" i="6"/>
  <c r="AW49" i="6"/>
  <c r="BF49" i="6"/>
  <c r="AW53" i="6"/>
  <c r="BF53" i="6"/>
  <c r="AW50" i="6"/>
  <c r="BF50" i="6"/>
  <c r="BP54" i="6"/>
  <c r="AW51" i="6"/>
  <c r="BP51" i="6"/>
  <c r="BP52" i="6"/>
  <c r="BF52" i="6"/>
  <c r="BG52" i="6" s="1"/>
  <c r="BP49" i="6"/>
  <c r="BP53" i="6"/>
  <c r="BP50" i="6"/>
  <c r="BP48" i="6"/>
  <c r="D31" i="14" l="1"/>
  <c r="S43" i="29"/>
  <c r="AF43" i="6"/>
  <c r="D22" i="6"/>
  <c r="D22" i="29" s="1"/>
  <c r="BN50" i="6"/>
  <c r="BT50" i="6" s="1"/>
  <c r="BQ50" i="6" s="1"/>
  <c r="BM53" i="6"/>
  <c r="BM51" i="6"/>
  <c r="BN54" i="6"/>
  <c r="BT54" i="6" s="1"/>
  <c r="BQ54" i="6" s="1"/>
  <c r="BM54" i="6"/>
  <c r="BH54" i="6"/>
  <c r="BS54" i="6" s="1"/>
  <c r="BG54" i="6"/>
  <c r="BM48" i="6"/>
  <c r="BN49" i="6"/>
  <c r="BT49" i="6" s="1"/>
  <c r="BQ49" i="6" s="1"/>
  <c r="BM52" i="6"/>
  <c r="Z43" i="6"/>
  <c r="Z43" i="29" s="1"/>
  <c r="AA43" i="6"/>
  <c r="AA43" i="29" s="1"/>
  <c r="BH48" i="6"/>
  <c r="BS48" i="6" s="1"/>
  <c r="BG48" i="6"/>
  <c r="AY52" i="6"/>
  <c r="BR52" i="6" s="1"/>
  <c r="AX50" i="6"/>
  <c r="AX51" i="6"/>
  <c r="AY51" i="6"/>
  <c r="BR51" i="6" s="1"/>
  <c r="AX52" i="6"/>
  <c r="BH50" i="6"/>
  <c r="BS50" i="6" s="1"/>
  <c r="BG50" i="6"/>
  <c r="BH53" i="6"/>
  <c r="BS53" i="6" s="1"/>
  <c r="BG53" i="6"/>
  <c r="AX53" i="6"/>
  <c r="AY53" i="6"/>
  <c r="BR53" i="6" s="1"/>
  <c r="BH49" i="6"/>
  <c r="BS49" i="6" s="1"/>
  <c r="BG49" i="6"/>
  <c r="BH51" i="6"/>
  <c r="BS51" i="6" s="1"/>
  <c r="BG51" i="6"/>
  <c r="AX49" i="6"/>
  <c r="BH52" i="6"/>
  <c r="BS52" i="6" s="1"/>
  <c r="AY48" i="6"/>
  <c r="BQ53" i="6"/>
  <c r="BQ51" i="6"/>
  <c r="BQ52" i="6"/>
  <c r="L34" i="14" l="1"/>
  <c r="M34" i="14" s="1"/>
  <c r="N34" i="14" s="1"/>
  <c r="L26" i="14"/>
  <c r="M26" i="14" s="1"/>
  <c r="N26" i="14" s="1"/>
  <c r="L18" i="14"/>
  <c r="M18" i="14" s="1"/>
  <c r="N18" i="14" s="1"/>
  <c r="L10" i="14"/>
  <c r="M10" i="14" s="1"/>
  <c r="N10" i="14" s="1"/>
  <c r="L33" i="14"/>
  <c r="M33" i="14" s="1"/>
  <c r="N33" i="14" s="1"/>
  <c r="L25" i="14"/>
  <c r="M25" i="14" s="1"/>
  <c r="N25" i="14" s="1"/>
  <c r="L17" i="14"/>
  <c r="M17" i="14" s="1"/>
  <c r="N17" i="14" s="1"/>
  <c r="L9" i="14"/>
  <c r="M9" i="14" s="1"/>
  <c r="N9" i="14" s="1"/>
  <c r="L38" i="14"/>
  <c r="M38" i="14" s="1"/>
  <c r="N38" i="14" s="1"/>
  <c r="L30" i="14"/>
  <c r="M30" i="14" s="1"/>
  <c r="N30" i="14" s="1"/>
  <c r="L22" i="14"/>
  <c r="M22" i="14" s="1"/>
  <c r="N22" i="14" s="1"/>
  <c r="L14" i="14"/>
  <c r="M14" i="14" s="1"/>
  <c r="N14" i="14" s="1"/>
  <c r="L37" i="14"/>
  <c r="M37" i="14" s="1"/>
  <c r="N37" i="14" s="1"/>
  <c r="L29" i="14"/>
  <c r="M29" i="14" s="1"/>
  <c r="N29" i="14" s="1"/>
  <c r="L21" i="14"/>
  <c r="M21" i="14" s="1"/>
  <c r="N21" i="14" s="1"/>
  <c r="L13" i="14"/>
  <c r="M13" i="14" s="1"/>
  <c r="N13" i="14" s="1"/>
  <c r="L36" i="14"/>
  <c r="M36" i="14" s="1"/>
  <c r="N36" i="14" s="1"/>
  <c r="L28" i="14"/>
  <c r="M28" i="14" s="1"/>
  <c r="N28" i="14" s="1"/>
  <c r="L20" i="14"/>
  <c r="M20" i="14" s="1"/>
  <c r="N20" i="14" s="1"/>
  <c r="L12" i="14"/>
  <c r="M12" i="14" s="1"/>
  <c r="N12" i="14" s="1"/>
  <c r="L35" i="14"/>
  <c r="M35" i="14" s="1"/>
  <c r="N35" i="14" s="1"/>
  <c r="L27" i="14"/>
  <c r="M27" i="14" s="1"/>
  <c r="N27" i="14" s="1"/>
  <c r="L19" i="14"/>
  <c r="M19" i="14" s="1"/>
  <c r="N19" i="14" s="1"/>
  <c r="L11" i="14"/>
  <c r="M11" i="14" s="1"/>
  <c r="N11" i="14" s="1"/>
  <c r="L32" i="14"/>
  <c r="M32" i="14" s="1"/>
  <c r="N32" i="14" s="1"/>
  <c r="L24" i="14"/>
  <c r="M24" i="14" s="1"/>
  <c r="N24" i="14" s="1"/>
  <c r="L16" i="14"/>
  <c r="M16" i="14" s="1"/>
  <c r="N16" i="14" s="1"/>
  <c r="L8" i="14"/>
  <c r="M8" i="14" s="1"/>
  <c r="N8" i="14" s="1"/>
  <c r="L39" i="14"/>
  <c r="M39" i="14" s="1"/>
  <c r="N39" i="14" s="1"/>
  <c r="L31" i="14"/>
  <c r="M31" i="14" s="1"/>
  <c r="N31" i="14" s="1"/>
  <c r="L23" i="14"/>
  <c r="M23" i="14" s="1"/>
  <c r="N23" i="14" s="1"/>
  <c r="L15" i="14"/>
  <c r="M15" i="14" s="1"/>
  <c r="N15" i="14" s="1"/>
  <c r="E16" i="14"/>
  <c r="AY50" i="6"/>
  <c r="BR50" i="6" s="1"/>
  <c r="BU50" i="6" s="1"/>
  <c r="AY54" i="6"/>
  <c r="BR54" i="6" s="1"/>
  <c r="BU54" i="6" s="1"/>
  <c r="AY49" i="6"/>
  <c r="BR49" i="6" s="1"/>
  <c r="BU49" i="6" s="1"/>
  <c r="BU51" i="6"/>
  <c r="BU53" i="6"/>
  <c r="BU52" i="6"/>
  <c r="BT48" i="6"/>
  <c r="J24" i="6"/>
  <c r="BQ48" i="6" l="1"/>
  <c r="BR48" i="6"/>
  <c r="BU48" i="6" s="1"/>
  <c r="Y1" i="6"/>
  <c r="A6" i="14"/>
  <c r="A5" i="14" s="1"/>
  <c r="T42" i="6"/>
  <c r="BL47" i="6" l="1"/>
  <c r="BM47" i="6" s="1"/>
  <c r="BL55" i="6"/>
  <c r="AW47" i="6"/>
  <c r="BF47" i="6"/>
  <c r="BF55" i="6"/>
  <c r="AW55" i="6"/>
  <c r="AX55" i="6" s="1"/>
  <c r="BP47" i="6"/>
  <c r="BP55" i="6"/>
  <c r="A4" i="14"/>
  <c r="A3" i="14" s="1"/>
  <c r="A2" i="14" s="1"/>
  <c r="BN55" i="6" l="1"/>
  <c r="BT55" i="6" s="1"/>
  <c r="BQ55" i="6" s="1"/>
  <c r="BM55" i="6"/>
  <c r="BH55" i="6"/>
  <c r="BS55" i="6" s="1"/>
  <c r="BG55" i="6"/>
  <c r="BN47" i="6"/>
  <c r="BT47" i="6" s="1"/>
  <c r="BQ47" i="6" s="1"/>
  <c r="BH47" i="6"/>
  <c r="BS47" i="6" s="1"/>
  <c r="BG47" i="6"/>
  <c r="AX47" i="6"/>
  <c r="AY55" i="6" l="1"/>
  <c r="BR55" i="6" s="1"/>
  <c r="BU55" i="6" s="1"/>
  <c r="AY47" i="6"/>
  <c r="BR47" i="6" s="1"/>
  <c r="BU47" i="6" l="1"/>
  <c r="Q46" i="6" l="1"/>
  <c r="S46" i="6" l="1"/>
  <c r="S46" i="29" s="1"/>
  <c r="Q46" i="29"/>
  <c r="BP46" i="6" l="1"/>
  <c r="BP76" i="6" s="1"/>
  <c r="AW46" i="6"/>
  <c r="AW76" i="6" s="1"/>
  <c r="Z46" i="6"/>
  <c r="Z46" i="29" s="1"/>
  <c r="BL46" i="6"/>
  <c r="BN46" i="6" s="1"/>
  <c r="BT46" i="6" s="1"/>
  <c r="BF46" i="6"/>
  <c r="BH46" i="6" s="1"/>
  <c r="BH76" i="6" s="1"/>
  <c r="AZ108" i="6"/>
  <c r="AY108" i="6" s="1"/>
  <c r="S41" i="6" s="1"/>
  <c r="AF46" i="6"/>
  <c r="AJ46" i="6"/>
  <c r="AI46" i="6"/>
  <c r="AK46" i="6" l="1"/>
  <c r="S41" i="29"/>
  <c r="AM46" i="6"/>
  <c r="AN46" i="6"/>
  <c r="AL46" i="6"/>
  <c r="AW77" i="6"/>
  <c r="AX83" i="6"/>
  <c r="AX46" i="6"/>
  <c r="AX76" i="6" s="1"/>
  <c r="AX77" i="6" s="1"/>
  <c r="AH46" i="6"/>
  <c r="AG46" i="6"/>
  <c r="BL76" i="6"/>
  <c r="AY46" i="6"/>
  <c r="AY76" i="6" s="1"/>
  <c r="BM46" i="6"/>
  <c r="BM76" i="6" s="1"/>
  <c r="BN76" i="6"/>
  <c r="BG46" i="6"/>
  <c r="BG76" i="6" s="1"/>
  <c r="BF76" i="6"/>
  <c r="BQ46" i="6"/>
  <c r="BQ76" i="6" s="1"/>
  <c r="BS46" i="6"/>
  <c r="BS76" i="6" s="1"/>
  <c r="BF86" i="6" s="1"/>
  <c r="BT76" i="6"/>
  <c r="AY77" i="6" l="1"/>
  <c r="AA46" i="6"/>
  <c r="AA46" i="29" s="1"/>
  <c r="BF83" i="6"/>
  <c r="BR81" i="6"/>
  <c r="BF82" i="6"/>
  <c r="BR46" i="6"/>
  <c r="BR76" i="6" s="1"/>
  <c r="BR82" i="6" l="1"/>
  <c r="BU46" i="6"/>
  <c r="BU76" i="6" s="1"/>
  <c r="BF84" i="6" s="1"/>
  <c r="BF85" i="6" s="1"/>
  <c r="BF87" i="6" s="1"/>
  <c r="AW80" i="6" l="1"/>
  <c r="BF81" i="6"/>
  <c r="BF88" i="6" s="1"/>
  <c r="BF89" i="6" l="1"/>
  <c r="BB113" i="6" s="1"/>
  <c r="BC113" i="6"/>
  <c r="AW81" i="6"/>
  <c r="AW82" i="6" l="1"/>
  <c r="AW83" i="6"/>
  <c r="AW84" i="6" s="1"/>
  <c r="AW85" i="6" l="1"/>
  <c r="BA113" i="6" s="1"/>
  <c r="BD113" i="6" l="1"/>
  <c r="AZ113" i="6" s="1"/>
  <c r="AY113" i="6" s="1"/>
  <c r="S42" i="6" s="1"/>
  <c r="S42" i="29" l="1"/>
  <c r="S40" i="29" s="1"/>
  <c r="S40" i="6"/>
  <c r="AZ117" i="6"/>
  <c r="AY117" i="6" s="1"/>
  <c r="AF42" i="6"/>
  <c r="AA42" i="6"/>
  <c r="AA42" i="29" s="1"/>
  <c r="Z42" i="6"/>
  <c r="Z42" i="29" s="1"/>
  <c r="AB31" i="29" l="1"/>
  <c r="AB72" i="29"/>
  <c r="AB11" i="29"/>
  <c r="AB23" i="29"/>
  <c r="AB59" i="29"/>
  <c r="AB47" i="29"/>
  <c r="AB68" i="29"/>
  <c r="AB63" i="29"/>
  <c r="L23" i="29"/>
  <c r="AB51" i="29"/>
  <c r="AB5" i="29"/>
  <c r="AB55" i="29"/>
</calcChain>
</file>

<file path=xl/sharedStrings.xml><?xml version="1.0" encoding="utf-8"?>
<sst xmlns="http://schemas.openxmlformats.org/spreadsheetml/2006/main" count="2467" uniqueCount="1590">
  <si>
    <t>品　　名</t>
  </si>
  <si>
    <t>数量</t>
  </si>
  <si>
    <t>単価</t>
  </si>
  <si>
    <t>金　額</t>
  </si>
  <si>
    <t>備　考</t>
  </si>
  <si>
    <t>備考</t>
    <rPh sb="1" eb="2">
      <t>コウ</t>
    </rPh>
    <phoneticPr fontId="4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</si>
  <si>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3"/>
  </si>
  <si>
    <t>電話番号（ﾀﾞｲﾚｸﾄｲﾝ）　</t>
    <phoneticPr fontId="3"/>
  </si>
  <si>
    <t>住所 （〒</t>
    <phoneticPr fontId="3"/>
  </si>
  <si>
    <t>）</t>
    <phoneticPr fontId="6"/>
  </si>
  <si>
    <t>依頼主住所</t>
    <rPh sb="0" eb="3">
      <t>イライヌシ</t>
    </rPh>
    <rPh sb="3" eb="5">
      <t>ジュウショ</t>
    </rPh>
    <phoneticPr fontId="3"/>
  </si>
  <si>
    <t>依頼主以外の住所（下記納入先）</t>
    <rPh sb="0" eb="3">
      <t>イライヌシ</t>
    </rPh>
    <rPh sb="3" eb="5">
      <t>イガイ</t>
    </rPh>
    <rPh sb="6" eb="8">
      <t>ジュウショ</t>
    </rPh>
    <rPh sb="9" eb="11">
      <t>カキ</t>
    </rPh>
    <rPh sb="11" eb="14">
      <t>ノウニュウサキ</t>
    </rPh>
    <phoneticPr fontId="3"/>
  </si>
  <si>
    <t>電話番号(ﾀﾞｲﾚｸﾄｲﾝ）</t>
    <phoneticPr fontId="3"/>
  </si>
  <si>
    <t>※</t>
    <phoneticPr fontId="6"/>
  </si>
  <si>
    <t>✔</t>
    <phoneticPr fontId="6"/>
  </si>
  <si>
    <t>必着希望</t>
    <rPh sb="0" eb="2">
      <t>ヒッチャク</t>
    </rPh>
    <rPh sb="2" eb="4">
      <t>キボウ</t>
    </rPh>
    <phoneticPr fontId="5"/>
  </si>
  <si>
    <t>)</t>
    <phoneticPr fontId="6"/>
  </si>
  <si>
    <t>月</t>
    <rPh sb="0" eb="1">
      <t>ツキ</t>
    </rPh>
    <phoneticPr fontId="3"/>
  </si>
  <si>
    <t>月</t>
    <rPh sb="0" eb="1">
      <t>ガツ</t>
    </rPh>
    <phoneticPr fontId="6"/>
  </si>
  <si>
    <t>年</t>
    <rPh sb="0" eb="1">
      <t>ネン</t>
    </rPh>
    <phoneticPr fontId="6"/>
  </si>
  <si>
    <t>申込日：令和</t>
    <rPh sb="0" eb="3">
      <t>モウシコミビ</t>
    </rPh>
    <rPh sb="4" eb="6">
      <t>レイワ</t>
    </rPh>
    <phoneticPr fontId="6"/>
  </si>
  <si>
    <t>―</t>
  </si>
  <si>
    <t>https://whk.kensaibou.or.jp/asp/index.asp</t>
    <phoneticPr fontId="6"/>
  </si>
  <si>
    <t>建災防本部HP：</t>
    <rPh sb="0" eb="3">
      <t>ケンサイボウ</t>
    </rPh>
    <rPh sb="3" eb="5">
      <t>ホンブ</t>
    </rPh>
    <phoneticPr fontId="6"/>
  </si>
  <si>
    <t>請求書送付先</t>
    <rPh sb="0" eb="3">
      <t>セイキュウショ</t>
    </rPh>
    <rPh sb="3" eb="6">
      <t>ソウフサキ</t>
    </rPh>
    <phoneticPr fontId="3"/>
  </si>
  <si>
    <t>様</t>
    <rPh sb="0" eb="1">
      <t>サマ</t>
    </rPh>
    <phoneticPr fontId="6"/>
  </si>
  <si>
    <t>御担当者名</t>
    <rPh sb="0" eb="1">
      <t>ゴ</t>
    </rPh>
    <rPh sb="4" eb="5">
      <t>メイ</t>
    </rPh>
    <phoneticPr fontId="3"/>
  </si>
  <si>
    <t>御担当者名</t>
    <rPh sb="0" eb="1">
      <t>ゴ</t>
    </rPh>
    <rPh sb="1" eb="3">
      <t>タントウ</t>
    </rPh>
    <rPh sb="4" eb="5">
      <t>メイ</t>
    </rPh>
    <phoneticPr fontId="3"/>
  </si>
  <si>
    <t>県北</t>
    <phoneticPr fontId="6"/>
  </si>
  <si>
    <t>二本松</t>
    <phoneticPr fontId="6"/>
  </si>
  <si>
    <t>田村</t>
    <phoneticPr fontId="6"/>
  </si>
  <si>
    <t>須賀川</t>
    <phoneticPr fontId="6"/>
  </si>
  <si>
    <t>石川</t>
    <phoneticPr fontId="6"/>
  </si>
  <si>
    <t>若松</t>
    <phoneticPr fontId="6"/>
  </si>
  <si>
    <t>宮下</t>
    <phoneticPr fontId="6"/>
  </si>
  <si>
    <t>喜多方</t>
    <phoneticPr fontId="6"/>
  </si>
  <si>
    <t>猪苗代</t>
    <phoneticPr fontId="6"/>
  </si>
  <si>
    <t>田島</t>
    <phoneticPr fontId="6"/>
  </si>
  <si>
    <t>山口</t>
    <phoneticPr fontId="6"/>
  </si>
  <si>
    <t>いわき</t>
    <phoneticPr fontId="6"/>
  </si>
  <si>
    <t>相馬</t>
    <phoneticPr fontId="6"/>
  </si>
  <si>
    <t>双葉</t>
    <phoneticPr fontId="6"/>
  </si>
  <si>
    <t>郡山</t>
    <phoneticPr fontId="6"/>
  </si>
  <si>
    <t>商品番号（商品コード）</t>
    <rPh sb="5" eb="7">
      <t>ショウヒン</t>
    </rPh>
    <phoneticPr fontId="6"/>
  </si>
  <si>
    <t>✔</t>
  </si>
  <si>
    <t>000005</t>
  </si>
  <si>
    <t>東白川</t>
    <rPh sb="0" eb="3">
      <t>ヒガシシラカワ</t>
    </rPh>
    <phoneticPr fontId="6"/>
  </si>
  <si>
    <t>白河</t>
    <rPh sb="0" eb="2">
      <t>シラカワ</t>
    </rPh>
    <phoneticPr fontId="6"/>
  </si>
  <si>
    <t>宮下</t>
    <rPh sb="0" eb="2">
      <t>ミヤシタ</t>
    </rPh>
    <phoneticPr fontId="6"/>
  </si>
  <si>
    <t>いわき市建業協組合</t>
    <rPh sb="3" eb="4">
      <t>シ</t>
    </rPh>
    <rPh sb="4" eb="5">
      <t>タツル</t>
    </rPh>
    <rPh sb="5" eb="6">
      <t>ギョウ</t>
    </rPh>
    <rPh sb="6" eb="7">
      <t>キョウ</t>
    </rPh>
    <rPh sb="7" eb="9">
      <t>クミアイ</t>
    </rPh>
    <phoneticPr fontId="6"/>
  </si>
  <si>
    <t>※</t>
    <phoneticPr fontId="6"/>
  </si>
  <si>
    <t>非会員</t>
    <rPh sb="0" eb="3">
      <t>ヒカイイン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</si>
  <si>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</si>
  <si>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</si>
  <si>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</si>
  <si>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</si>
  <si>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令和</t>
    <rPh sb="0" eb="2">
      <t>レイワ</t>
    </rPh>
    <phoneticPr fontId="6"/>
  </si>
  <si>
    <t>年</t>
    <rPh sb="0" eb="1">
      <t>ネン</t>
    </rPh>
    <phoneticPr fontId="6"/>
  </si>
  <si>
    <t>商品名</t>
    <rPh sb="0" eb="3">
      <t>ショウヒンメイ</t>
    </rPh>
    <phoneticPr fontId="34"/>
  </si>
  <si>
    <t>定価</t>
    <rPh sb="0" eb="2">
      <t>テイカ</t>
    </rPh>
    <phoneticPr fontId="34"/>
  </si>
  <si>
    <t>地山の掘削及び土止め支保工組立て等の作業指針</t>
    <rPh sb="3" eb="5">
      <t>クッサク</t>
    </rPh>
    <phoneticPr fontId="34"/>
  </si>
  <si>
    <t>石綿作業主任者テキスト（建災防）</t>
    <rPh sb="12" eb="15">
      <t>ケンサイボウ</t>
    </rPh>
    <phoneticPr fontId="34"/>
  </si>
  <si>
    <t>建築物等の鉄骨組立て等の作業指針(建築鉄骨・その他編)</t>
  </si>
  <si>
    <t>車両系建設機械連転者必携(穴掘建柱車関係)</t>
    <rPh sb="14" eb="15">
      <t>ホ</t>
    </rPh>
    <phoneticPr fontId="34"/>
  </si>
  <si>
    <t>足場特別教育用テキストとサブテキスト（ベトナム語版）2セット</t>
    <rPh sb="23" eb="24">
      <t>ゴ</t>
    </rPh>
    <rPh sb="24" eb="25">
      <t>バン</t>
    </rPh>
    <phoneticPr fontId="34"/>
  </si>
  <si>
    <t>軌道装置動力車連転者必携</t>
    <rPh sb="0" eb="2">
      <t>キドウ</t>
    </rPh>
    <phoneticPr fontId="34"/>
  </si>
  <si>
    <t>トンネル作業の安全(山岳編)</t>
    <rPh sb="10" eb="12">
      <t>サンガク</t>
    </rPh>
    <phoneticPr fontId="34"/>
  </si>
  <si>
    <t>石綿障害の予防</t>
    <rPh sb="1" eb="2">
      <t>ワタ</t>
    </rPh>
    <rPh sb="2" eb="4">
      <t>ショウガイ</t>
    </rPh>
    <phoneticPr fontId="34"/>
  </si>
  <si>
    <t>丸のこ等取扱作業の安全</t>
    <rPh sb="0" eb="1">
      <t>マル</t>
    </rPh>
    <rPh sb="3" eb="4">
      <t>トウ</t>
    </rPh>
    <rPh sb="4" eb="6">
      <t>トリアツカ</t>
    </rPh>
    <rPh sb="6" eb="8">
      <t>サギョウ</t>
    </rPh>
    <rPh sb="9" eb="11">
      <t>アンゼン</t>
    </rPh>
    <phoneticPr fontId="34"/>
  </si>
  <si>
    <t>フルハーネス型安全帯使用作業特別教育テキスト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phoneticPr fontId="34"/>
  </si>
  <si>
    <t>フルハーネス型安全帯使用作業特別教育テキストとサブテキスト（ベトナム語版）2セット</t>
    <rPh sb="34" eb="35">
      <t>ゴ</t>
    </rPh>
    <rPh sb="35" eb="36">
      <t>バン</t>
    </rPh>
    <phoneticPr fontId="34"/>
  </si>
  <si>
    <t>安全な刈払機作業のポイント（林災防）</t>
    <rPh sb="14" eb="15">
      <t>ハヤシ</t>
    </rPh>
    <rPh sb="15" eb="17">
      <t>サイボウ</t>
    </rPh>
    <phoneticPr fontId="34"/>
  </si>
  <si>
    <t xml:space="preserve">専門工事業者のためのリスクアセスメントの手引(型枠工事業編) </t>
    <rPh sb="0" eb="2">
      <t>センモン</t>
    </rPh>
    <phoneticPr fontId="34"/>
  </si>
  <si>
    <t xml:space="preserve">専門工事業者のためのリスクアセスメントの手引(鉄筋工事業編) </t>
    <rPh sb="0" eb="2">
      <t>センモン</t>
    </rPh>
    <phoneticPr fontId="34"/>
  </si>
  <si>
    <t>建設業のリスクアセスメント(建設業版マニュアルの解説)</t>
  </si>
  <si>
    <t>「元方事業者による建設現場安全管理指針」の具体的進め方</t>
    <rPh sb="1" eb="3">
      <t>モトカタ</t>
    </rPh>
    <phoneticPr fontId="34"/>
  </si>
  <si>
    <t>土石流による労働災害防止のためのガイドラインの解説</t>
  </si>
  <si>
    <t>建設現場における職場環境改善事例集（CD-ROM付き）</t>
    <rPh sb="0" eb="2">
      <t>ケンセツ</t>
    </rPh>
    <rPh sb="2" eb="4">
      <t>ゲンバ</t>
    </rPh>
    <rPh sb="8" eb="10">
      <t>ショクバ</t>
    </rPh>
    <rPh sb="10" eb="12">
      <t>カンキョウ</t>
    </rPh>
    <rPh sb="12" eb="14">
      <t>カイゼン</t>
    </rPh>
    <rPh sb="14" eb="17">
      <t>ジレイシュウ</t>
    </rPh>
    <rPh sb="24" eb="25">
      <t>ツ</t>
    </rPh>
    <phoneticPr fontId="34"/>
  </si>
  <si>
    <t>建設工事従事者のためのセルフチェックハンドブック</t>
    <rPh sb="0" eb="2">
      <t>ケンセツ</t>
    </rPh>
    <rPh sb="2" eb="4">
      <t>コウジ</t>
    </rPh>
    <rPh sb="4" eb="7">
      <t>ジュウジシャ</t>
    </rPh>
    <phoneticPr fontId="34"/>
  </si>
  <si>
    <t>新版　目で見る安全(建築工事編)</t>
    <rPh sb="3" eb="4">
      <t>メ</t>
    </rPh>
    <phoneticPr fontId="34"/>
  </si>
  <si>
    <t>新版　目で見る安全（墜落防止対策編）</t>
    <rPh sb="0" eb="2">
      <t>シンパン</t>
    </rPh>
    <rPh sb="3" eb="4">
      <t>メ</t>
    </rPh>
    <rPh sb="5" eb="6">
      <t>ミ</t>
    </rPh>
    <rPh sb="7" eb="9">
      <t>アンゼン</t>
    </rPh>
    <rPh sb="10" eb="12">
      <t>ツイラク</t>
    </rPh>
    <rPh sb="12" eb="14">
      <t>ボウシ</t>
    </rPh>
    <rPh sb="14" eb="16">
      <t>タイサク</t>
    </rPh>
    <rPh sb="16" eb="17">
      <t>ヘン</t>
    </rPh>
    <phoneticPr fontId="34"/>
  </si>
  <si>
    <t>現場管理者便利帳</t>
    <rPh sb="5" eb="7">
      <t>ベンリ</t>
    </rPh>
    <phoneticPr fontId="34"/>
  </si>
  <si>
    <t>安全管理のポイント(安全衛生責任者・職長編)</t>
    <rPh sb="0" eb="2">
      <t>アンゼン</t>
    </rPh>
    <phoneticPr fontId="34"/>
  </si>
  <si>
    <t>目で見る経営者安全衛生セミナー</t>
    <rPh sb="0" eb="1">
      <t>メ</t>
    </rPh>
    <phoneticPr fontId="34"/>
  </si>
  <si>
    <t>機械土木工事安全作業手順基礎工事の掘削・積込み作業</t>
  </si>
  <si>
    <t>常時用安全ポスター（危険箇所）</t>
    <rPh sb="0" eb="3">
      <t>ジョウジヨウ</t>
    </rPh>
    <rPh sb="3" eb="5">
      <t>アンゼン</t>
    </rPh>
    <rPh sb="10" eb="12">
      <t>キケン</t>
    </rPh>
    <rPh sb="12" eb="14">
      <t>カショ</t>
    </rPh>
    <phoneticPr fontId="34"/>
  </si>
  <si>
    <t>常時用安全ポスター（フルハーネス型装着）</t>
    <rPh sb="0" eb="3">
      <t>ジョウジヨウ</t>
    </rPh>
    <rPh sb="3" eb="5">
      <t>アンゼン</t>
    </rPh>
    <rPh sb="16" eb="17">
      <t>ガタ</t>
    </rPh>
    <rPh sb="17" eb="19">
      <t>ソウチャク</t>
    </rPh>
    <phoneticPr fontId="34"/>
  </si>
  <si>
    <t>STOP！墜落・転落災害ワッペン(5枚1組)</t>
    <rPh sb="5" eb="7">
      <t>ツイラク</t>
    </rPh>
    <phoneticPr fontId="34"/>
  </si>
  <si>
    <t>フルハーネス型装着ワッペン（5枚1組）</t>
    <rPh sb="6" eb="7">
      <t>ガタ</t>
    </rPh>
    <rPh sb="7" eb="9">
      <t>ソウチャク</t>
    </rPh>
    <rPh sb="15" eb="16">
      <t>マイ</t>
    </rPh>
    <rPh sb="17" eb="18">
      <t>クミ</t>
    </rPh>
    <phoneticPr fontId="34"/>
  </si>
  <si>
    <t>マネジメントシステム実施中ワッペン・白(10枚1組)</t>
  </si>
  <si>
    <t>横断幕(墜落災害)</t>
    <rPh sb="4" eb="6">
      <t>ツイラク</t>
    </rPh>
    <phoneticPr fontId="34"/>
  </si>
  <si>
    <t>安全衛生旗(特大)</t>
    <rPh sb="0" eb="2">
      <t>アンゼン</t>
    </rPh>
    <phoneticPr fontId="34"/>
  </si>
  <si>
    <t>作業主任者等標識C(地山掘削)</t>
    <rPh sb="12" eb="14">
      <t>クッサク</t>
    </rPh>
    <phoneticPr fontId="34"/>
  </si>
  <si>
    <t>Ｂ標識（１・地山の掘削）</t>
    <rPh sb="1" eb="3">
      <t>ヒョウシキ</t>
    </rPh>
    <rPh sb="6" eb="8">
      <t>ジヤマ</t>
    </rPh>
    <rPh sb="9" eb="11">
      <t>クッサク</t>
    </rPh>
    <phoneticPr fontId="34"/>
  </si>
  <si>
    <t>Ｂ標識（２・土止め支保工）</t>
    <rPh sb="6" eb="8">
      <t>ドド</t>
    </rPh>
    <rPh sb="9" eb="12">
      <t>シホコウ</t>
    </rPh>
    <phoneticPr fontId="34"/>
  </si>
  <si>
    <t>Ｂ標識（３・ずい道等の掘削）</t>
    <rPh sb="1" eb="3">
      <t>ヒョウシキ</t>
    </rPh>
    <rPh sb="8" eb="9">
      <t>ミチ</t>
    </rPh>
    <rPh sb="9" eb="10">
      <t>トウ</t>
    </rPh>
    <rPh sb="11" eb="13">
      <t>クッサク</t>
    </rPh>
    <phoneticPr fontId="34"/>
  </si>
  <si>
    <t>Ｂ標識（７・鉄骨の組立等）</t>
    <rPh sb="1" eb="3">
      <t>ヒョウシキ</t>
    </rPh>
    <rPh sb="6" eb="8">
      <t>テッコツ</t>
    </rPh>
    <rPh sb="9" eb="11">
      <t>クミタテ</t>
    </rPh>
    <rPh sb="11" eb="12">
      <t>トウ</t>
    </rPh>
    <phoneticPr fontId="34"/>
  </si>
  <si>
    <t>Ｂ標識（８・木造建築物の組立等）</t>
    <rPh sb="1" eb="3">
      <t>ヒョウシキ</t>
    </rPh>
    <rPh sb="6" eb="8">
      <t>モクゾウ</t>
    </rPh>
    <rPh sb="8" eb="11">
      <t>ケンチクブツ</t>
    </rPh>
    <rPh sb="12" eb="15">
      <t>クミタテトウ</t>
    </rPh>
    <phoneticPr fontId="34"/>
  </si>
  <si>
    <t>Ｂ標識（９・コンクリート解体等）</t>
    <rPh sb="1" eb="3">
      <t>ヒョウシキ</t>
    </rPh>
    <rPh sb="12" eb="14">
      <t>カイタイ</t>
    </rPh>
    <rPh sb="14" eb="15">
      <t>トウ</t>
    </rPh>
    <phoneticPr fontId="34"/>
  </si>
  <si>
    <t>Ｂ標識（10・安全衛生推進者）</t>
    <rPh sb="1" eb="3">
      <t>ヒョウシキ</t>
    </rPh>
    <rPh sb="7" eb="9">
      <t>アンゼン</t>
    </rPh>
    <rPh sb="9" eb="11">
      <t>エイセイ</t>
    </rPh>
    <rPh sb="11" eb="14">
      <t>スイシンシャ</t>
    </rPh>
    <phoneticPr fontId="34"/>
  </si>
  <si>
    <t>Ｂ標識（11・店社安全衛生管理者）</t>
    <rPh sb="1" eb="3">
      <t>ヒョウシキ</t>
    </rPh>
    <rPh sb="7" eb="9">
      <t>テンシャ</t>
    </rPh>
    <rPh sb="9" eb="11">
      <t>アンゼン</t>
    </rPh>
    <rPh sb="11" eb="13">
      <t>エイセイ</t>
    </rPh>
    <rPh sb="13" eb="16">
      <t>カンリシャ</t>
    </rPh>
    <phoneticPr fontId="34"/>
  </si>
  <si>
    <t>Ｂ標識（12・鋼橋架設）</t>
    <rPh sb="1" eb="3">
      <t>ヒョウシキ</t>
    </rPh>
    <rPh sb="7" eb="9">
      <t>コウキョウ</t>
    </rPh>
    <rPh sb="9" eb="11">
      <t>カセツ</t>
    </rPh>
    <phoneticPr fontId="34"/>
  </si>
  <si>
    <t>Ｂ標識（13・コンクリート橋架設）</t>
    <rPh sb="1" eb="3">
      <t>ヒョウシキ</t>
    </rPh>
    <rPh sb="13" eb="14">
      <t>キョウ</t>
    </rPh>
    <rPh sb="14" eb="16">
      <t>カセツ</t>
    </rPh>
    <phoneticPr fontId="34"/>
  </si>
  <si>
    <t>Ｃ標識（１・成立票）</t>
    <rPh sb="1" eb="3">
      <t>ヒョウシキ</t>
    </rPh>
    <rPh sb="6" eb="8">
      <t>セイリツ</t>
    </rPh>
    <rPh sb="8" eb="9">
      <t>ヒョウ</t>
    </rPh>
    <phoneticPr fontId="34"/>
  </si>
  <si>
    <t>Ｃ標識（２・確認済）</t>
    <rPh sb="6" eb="8">
      <t>カクニン</t>
    </rPh>
    <rPh sb="8" eb="9">
      <t>ズ</t>
    </rPh>
    <phoneticPr fontId="34"/>
  </si>
  <si>
    <t>Ｃ標識（３・許可票）</t>
    <rPh sb="6" eb="8">
      <t>キョカ</t>
    </rPh>
    <rPh sb="8" eb="9">
      <t>ヒョウ</t>
    </rPh>
    <phoneticPr fontId="34"/>
  </si>
  <si>
    <t>Ｃ標識（５・道路占用使用許可証）</t>
    <rPh sb="6" eb="8">
      <t>ドウロ</t>
    </rPh>
    <rPh sb="8" eb="10">
      <t>センヨウ</t>
    </rPh>
    <rPh sb="10" eb="12">
      <t>シヨウ</t>
    </rPh>
    <rPh sb="12" eb="15">
      <t>キョカショウ</t>
    </rPh>
    <phoneticPr fontId="34"/>
  </si>
  <si>
    <t>Ｄ標識（３・トラック出入口）</t>
    <rPh sb="10" eb="12">
      <t>デイ</t>
    </rPh>
    <rPh sb="12" eb="13">
      <t>グチ</t>
    </rPh>
    <phoneticPr fontId="34"/>
  </si>
  <si>
    <t>Ｄ標識（４・持場後片付け）</t>
    <rPh sb="6" eb="7">
      <t>モ</t>
    </rPh>
    <rPh sb="7" eb="8">
      <t>バ</t>
    </rPh>
    <rPh sb="8" eb="11">
      <t>アトカタヅ</t>
    </rPh>
    <phoneticPr fontId="34"/>
  </si>
  <si>
    <t>Ｄ標識（５・資格作業）</t>
    <rPh sb="6" eb="8">
      <t>シカク</t>
    </rPh>
    <rPh sb="8" eb="10">
      <t>サギョウ</t>
    </rPh>
    <phoneticPr fontId="34"/>
  </si>
  <si>
    <t>Ｄ標識（６・有資格者一覧表）</t>
    <rPh sb="6" eb="10">
      <t>ユウシカクシャ</t>
    </rPh>
    <rPh sb="10" eb="13">
      <t>イチランヒョウ</t>
    </rPh>
    <phoneticPr fontId="34"/>
  </si>
  <si>
    <t>Ｅ標識（２・ケガするな）</t>
    <rPh sb="11" eb="12">
      <t>イリグチ</t>
    </rPh>
    <phoneticPr fontId="34"/>
  </si>
  <si>
    <t>Ｅ標識（３・あいさつ）</t>
    <rPh sb="10" eb="11">
      <t>イリグチ</t>
    </rPh>
    <phoneticPr fontId="34"/>
  </si>
  <si>
    <t>Ｅ標識（４・火の用心）</t>
    <rPh sb="6" eb="7">
      <t>ヒ</t>
    </rPh>
    <rPh sb="8" eb="10">
      <t>ヨウジン</t>
    </rPh>
    <rPh sb="10" eb="11">
      <t>イリグチ</t>
    </rPh>
    <phoneticPr fontId="34"/>
  </si>
  <si>
    <t>ワンタッチ取付標識（両面表示）</t>
    <rPh sb="5" eb="7">
      <t>トリツケ</t>
    </rPh>
    <rPh sb="7" eb="9">
      <t>ヒョウシキ</t>
    </rPh>
    <rPh sb="10" eb="12">
      <t>リョウメン</t>
    </rPh>
    <rPh sb="12" eb="14">
      <t>ヒョウジ</t>
    </rPh>
    <phoneticPr fontId="34"/>
  </si>
  <si>
    <t>熱中症ワンタッチ取付標識</t>
    <rPh sb="0" eb="3">
      <t>ネッチュウショウ</t>
    </rPh>
    <rPh sb="8" eb="10">
      <t>トリツケ</t>
    </rPh>
    <rPh sb="10" eb="12">
      <t>ヒョウシキ</t>
    </rPh>
    <phoneticPr fontId="34"/>
  </si>
  <si>
    <t>熱中症標識</t>
    <rPh sb="0" eb="3">
      <t>ネッチュウショウ</t>
    </rPh>
    <rPh sb="3" eb="5">
      <t>ヒョウシキ</t>
    </rPh>
    <phoneticPr fontId="34"/>
  </si>
  <si>
    <t>熱中症アラーム（黒球式熱中症指数計TC300）</t>
    <rPh sb="0" eb="3">
      <t>ネッチュウショウ</t>
    </rPh>
    <rPh sb="8" eb="9">
      <t>クロ</t>
    </rPh>
    <rPh sb="9" eb="11">
      <t>キュウシキ</t>
    </rPh>
    <rPh sb="11" eb="14">
      <t>ネッチュウショウ</t>
    </rPh>
    <rPh sb="14" eb="16">
      <t>シスウ</t>
    </rPh>
    <rPh sb="16" eb="17">
      <t>ケイ</t>
    </rPh>
    <phoneticPr fontId="34"/>
  </si>
  <si>
    <t>日よけビニール</t>
    <rPh sb="0" eb="1">
      <t>ヒ</t>
    </rPh>
    <phoneticPr fontId="34"/>
  </si>
  <si>
    <t>Ｎｅｗすずしん帽</t>
    <rPh sb="7" eb="8">
      <t>ボウ</t>
    </rPh>
    <phoneticPr fontId="34"/>
  </si>
  <si>
    <t>冷やっくんⅡ</t>
    <rPh sb="0" eb="1">
      <t>ツメ</t>
    </rPh>
    <phoneticPr fontId="34"/>
  </si>
  <si>
    <t>ＳＴＯＰ！熱中症ワッペン（５枚１組）</t>
    <rPh sb="5" eb="8">
      <t>ネッチュウショウ</t>
    </rPh>
    <rPh sb="14" eb="15">
      <t>マイ</t>
    </rPh>
    <rPh sb="16" eb="17">
      <t>クミ</t>
    </rPh>
    <phoneticPr fontId="34"/>
  </si>
  <si>
    <t>防寒の達人</t>
    <rPh sb="0" eb="2">
      <t>ボウカン</t>
    </rPh>
    <rPh sb="3" eb="5">
      <t>タツジン</t>
    </rPh>
    <phoneticPr fontId="34"/>
  </si>
  <si>
    <t>廃石綿等廃棄物ステッカー（10枚1組）</t>
    <rPh sb="0" eb="2">
      <t>ハイセキ</t>
    </rPh>
    <rPh sb="2" eb="3">
      <t>ワタ</t>
    </rPh>
    <rPh sb="3" eb="4">
      <t>トウ</t>
    </rPh>
    <rPh sb="4" eb="7">
      <t>ハイキブツ</t>
    </rPh>
    <rPh sb="15" eb="16">
      <t>マイ</t>
    </rPh>
    <rPh sb="17" eb="18">
      <t>クミ</t>
    </rPh>
    <phoneticPr fontId="34"/>
  </si>
  <si>
    <t>標識（石綿除去作業中）</t>
    <rPh sb="0" eb="2">
      <t>ヒョウシキ</t>
    </rPh>
    <rPh sb="3" eb="5">
      <t>イシワタ</t>
    </rPh>
    <rPh sb="5" eb="7">
      <t>ジョキョ</t>
    </rPh>
    <rPh sb="7" eb="10">
      <t>サギョウチュウ</t>
    </rPh>
    <phoneticPr fontId="34"/>
  </si>
  <si>
    <t>標識（石綿作業主任者の職務）</t>
    <rPh sb="0" eb="2">
      <t>ヒョウシキ</t>
    </rPh>
    <rPh sb="3" eb="5">
      <t>イシワタ</t>
    </rPh>
    <rPh sb="5" eb="7">
      <t>サギョウ</t>
    </rPh>
    <rPh sb="7" eb="10">
      <t>シュニンシャ</t>
    </rPh>
    <rPh sb="11" eb="13">
      <t>ショクム</t>
    </rPh>
    <phoneticPr fontId="34"/>
  </si>
  <si>
    <t>標識（作業場内での禁止）</t>
    <rPh sb="0" eb="2">
      <t>ヒョウシキ</t>
    </rPh>
    <rPh sb="3" eb="6">
      <t>サギョウジョウ</t>
    </rPh>
    <rPh sb="6" eb="7">
      <t>ナイ</t>
    </rPh>
    <rPh sb="9" eb="11">
      <t>キンシ</t>
    </rPh>
    <phoneticPr fontId="34"/>
  </si>
  <si>
    <t>標識（石綿保管場所）</t>
    <rPh sb="0" eb="2">
      <t>ヒョウシキ</t>
    </rPh>
    <rPh sb="3" eb="5">
      <t>イシワタ</t>
    </rPh>
    <rPh sb="5" eb="7">
      <t>ホカン</t>
    </rPh>
    <rPh sb="7" eb="9">
      <t>バショ</t>
    </rPh>
    <phoneticPr fontId="34"/>
  </si>
  <si>
    <t>標識（廃棄物保管場所）</t>
    <rPh sb="0" eb="2">
      <t>ヒョウシキ</t>
    </rPh>
    <rPh sb="3" eb="6">
      <t>ハイキブツ</t>
    </rPh>
    <rPh sb="6" eb="8">
      <t>ホカン</t>
    </rPh>
    <rPh sb="8" eb="10">
      <t>バショ</t>
    </rPh>
    <phoneticPr fontId="34"/>
  </si>
  <si>
    <t>標識（飛散防止対策実施中）</t>
    <rPh sb="0" eb="2">
      <t>ヒョウシキ</t>
    </rPh>
    <rPh sb="3" eb="5">
      <t>ヒサン</t>
    </rPh>
    <rPh sb="5" eb="7">
      <t>ボウシ</t>
    </rPh>
    <rPh sb="7" eb="9">
      <t>タイサク</t>
    </rPh>
    <rPh sb="9" eb="11">
      <t>ジッシ</t>
    </rPh>
    <rPh sb="11" eb="12">
      <t>チュウ</t>
    </rPh>
    <phoneticPr fontId="34"/>
  </si>
  <si>
    <t>標識（安全”最優先”）</t>
    <rPh sb="0" eb="2">
      <t>ヒョウシキ</t>
    </rPh>
    <rPh sb="3" eb="5">
      <t>アンゼン</t>
    </rPh>
    <rPh sb="6" eb="9">
      <t>サイユウセン</t>
    </rPh>
    <phoneticPr fontId="34"/>
  </si>
  <si>
    <t>標識（石綿の使用状況の調査結果）</t>
    <rPh sb="0" eb="2">
      <t>ヒョウシキ</t>
    </rPh>
    <rPh sb="3" eb="5">
      <t>イシワタ</t>
    </rPh>
    <rPh sb="6" eb="8">
      <t>シヨウ</t>
    </rPh>
    <rPh sb="8" eb="10">
      <t>ジョウキョウ</t>
    </rPh>
    <rPh sb="11" eb="13">
      <t>チョウサ</t>
    </rPh>
    <rPh sb="13" eb="15">
      <t>ケッカ</t>
    </rPh>
    <phoneticPr fontId="34"/>
  </si>
  <si>
    <t>フィルター取替式防じんマスク</t>
    <rPh sb="5" eb="6">
      <t>ト</t>
    </rPh>
    <rPh sb="6" eb="7">
      <t>カ</t>
    </rPh>
    <rPh sb="7" eb="8">
      <t>シキ</t>
    </rPh>
    <rPh sb="8" eb="9">
      <t>ボウ</t>
    </rPh>
    <phoneticPr fontId="34"/>
  </si>
  <si>
    <t>防じんマスク交換用フィルター</t>
    <rPh sb="0" eb="1">
      <t>ボウ</t>
    </rPh>
    <rPh sb="6" eb="9">
      <t>コウカンヨウ</t>
    </rPh>
    <phoneticPr fontId="34"/>
  </si>
  <si>
    <t>使い捨て式防じんマスク（10個1組）</t>
    <rPh sb="0" eb="1">
      <t>ツカ</t>
    </rPh>
    <rPh sb="2" eb="3">
      <t>ス</t>
    </rPh>
    <rPh sb="4" eb="5">
      <t>シキ</t>
    </rPh>
    <rPh sb="5" eb="6">
      <t>ボウ</t>
    </rPh>
    <rPh sb="14" eb="15">
      <t>コ</t>
    </rPh>
    <rPh sb="16" eb="17">
      <t>クミ</t>
    </rPh>
    <phoneticPr fontId="34"/>
  </si>
  <si>
    <t>全面形電動ファン付き呼吸用保護具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</si>
  <si>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全面形電動ファン付き呼吸用保護具交換用フィルター(1個）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rPh sb="16" eb="19">
      <t>コウカンヨウ</t>
    </rPh>
    <rPh sb="26" eb="27">
      <t>コ</t>
    </rPh>
    <phoneticPr fontId="34"/>
  </si>
  <si>
    <t>防じんマスク（半面形）（レベル２，３対応）</t>
    <rPh sb="0" eb="1">
      <t>ボウ</t>
    </rPh>
    <rPh sb="7" eb="9">
      <t>ハンメン</t>
    </rPh>
    <rPh sb="9" eb="10">
      <t>カタ</t>
    </rPh>
    <rPh sb="18" eb="20">
      <t>タイオウ</t>
    </rPh>
    <phoneticPr fontId="34"/>
  </si>
  <si>
    <t>防じんマスク（ＲＬ３）(レベル２，３対応）</t>
    <rPh sb="0" eb="1">
      <t>ボウ</t>
    </rPh>
    <rPh sb="18" eb="20">
      <t>タイオウ</t>
    </rPh>
    <phoneticPr fontId="34"/>
  </si>
  <si>
    <t>半面形・ＲＬ３用フィルター（2個1組）</t>
    <rPh sb="0" eb="2">
      <t>ハンメン</t>
    </rPh>
    <rPh sb="7" eb="8">
      <t>ヨウ</t>
    </rPh>
    <rPh sb="15" eb="16">
      <t>コ</t>
    </rPh>
    <rPh sb="17" eb="18">
      <t>クミ</t>
    </rPh>
    <phoneticPr fontId="34"/>
  </si>
  <si>
    <t>防じんマスク（ＲＬ２）（レベル３対応）</t>
    <rPh sb="0" eb="1">
      <t>ボウ</t>
    </rPh>
    <rPh sb="16" eb="18">
      <t>タイオウ</t>
    </rPh>
    <phoneticPr fontId="34"/>
  </si>
  <si>
    <t>ＲＬ２用フィルター（２個１組）</t>
    <rPh sb="3" eb="4">
      <t>ヨウ</t>
    </rPh>
    <rPh sb="11" eb="12">
      <t>コ</t>
    </rPh>
    <rPh sb="13" eb="14">
      <t>クミ</t>
    </rPh>
    <phoneticPr fontId="34"/>
  </si>
  <si>
    <t>保護めがね</t>
    <rPh sb="0" eb="2">
      <t>ホゴ</t>
    </rPh>
    <phoneticPr fontId="34"/>
  </si>
  <si>
    <t>保護めがね（ヘルメット装着タイプ）</t>
    <rPh sb="0" eb="2">
      <t>ホゴ</t>
    </rPh>
    <rPh sb="11" eb="13">
      <t>ソウチャク</t>
    </rPh>
    <phoneticPr fontId="34"/>
  </si>
  <si>
    <t>曇らない保護めがね</t>
    <rPh sb="0" eb="1">
      <t>クモ</t>
    </rPh>
    <rPh sb="4" eb="6">
      <t>ホゴ</t>
    </rPh>
    <phoneticPr fontId="34"/>
  </si>
  <si>
    <t>防じん用保護めがね（ゴーグル）</t>
    <rPh sb="0" eb="1">
      <t>ボウ</t>
    </rPh>
    <rPh sb="3" eb="4">
      <t>ヨウ</t>
    </rPh>
    <rPh sb="4" eb="6">
      <t>ホゴ</t>
    </rPh>
    <phoneticPr fontId="34"/>
  </si>
  <si>
    <t>防じん用保護めがね（ハードレンズ）</t>
    <rPh sb="0" eb="1">
      <t>ボウ</t>
    </rPh>
    <rPh sb="3" eb="4">
      <t>ヨウ</t>
    </rPh>
    <rPh sb="4" eb="6">
      <t>ホゴ</t>
    </rPh>
    <phoneticPr fontId="34"/>
  </si>
  <si>
    <t>防じん用保護めがね（密閉型）</t>
    <rPh sb="0" eb="1">
      <t>ボウ</t>
    </rPh>
    <rPh sb="3" eb="4">
      <t>ヨウ</t>
    </rPh>
    <rPh sb="4" eb="6">
      <t>ホゴ</t>
    </rPh>
    <rPh sb="10" eb="13">
      <t>ミッペイガタ</t>
    </rPh>
    <phoneticPr fontId="34"/>
  </si>
  <si>
    <t>塗装作業用ゴーグル</t>
    <rPh sb="0" eb="2">
      <t>トソウ</t>
    </rPh>
    <rPh sb="2" eb="4">
      <t>サギョウ</t>
    </rPh>
    <rPh sb="4" eb="5">
      <t>ヨウ</t>
    </rPh>
    <phoneticPr fontId="34"/>
  </si>
  <si>
    <t>石綿除去作業めがね（ゴーグル形）</t>
    <rPh sb="0" eb="2">
      <t>イシワタ</t>
    </rPh>
    <rPh sb="2" eb="4">
      <t>ジョキョ</t>
    </rPh>
    <rPh sb="4" eb="6">
      <t>サギョウ</t>
    </rPh>
    <rPh sb="14" eb="15">
      <t>カタ</t>
    </rPh>
    <phoneticPr fontId="34"/>
  </si>
  <si>
    <t>使い捨て保護めがね（10個1組）</t>
    <rPh sb="0" eb="1">
      <t>ツカ</t>
    </rPh>
    <rPh sb="2" eb="3">
      <t>ス</t>
    </rPh>
    <rPh sb="4" eb="6">
      <t>ホゴ</t>
    </rPh>
    <rPh sb="12" eb="13">
      <t>コ</t>
    </rPh>
    <rPh sb="14" eb="15">
      <t>クミ</t>
    </rPh>
    <phoneticPr fontId="34"/>
  </si>
  <si>
    <t>切創防止手袋（ケプラーMK-10V）</t>
    <rPh sb="0" eb="2">
      <t>セッソウ</t>
    </rPh>
    <rPh sb="2" eb="4">
      <t>ボウシ</t>
    </rPh>
    <rPh sb="4" eb="6">
      <t>テブクロ</t>
    </rPh>
    <phoneticPr fontId="34"/>
  </si>
  <si>
    <t>切創手袋一般用（10双1組）</t>
    <rPh sb="0" eb="2">
      <t>セッソウ</t>
    </rPh>
    <rPh sb="2" eb="4">
      <t>テブクロ</t>
    </rPh>
    <rPh sb="4" eb="7">
      <t>イッパンヨウ</t>
    </rPh>
    <rPh sb="10" eb="11">
      <t>ソウ</t>
    </rPh>
    <rPh sb="12" eb="13">
      <t>クミ</t>
    </rPh>
    <phoneticPr fontId="34"/>
  </si>
  <si>
    <t>保護手袋ラバーホープロング手袋L（1双）</t>
    <rPh sb="0" eb="2">
      <t>ホゴ</t>
    </rPh>
    <rPh sb="2" eb="4">
      <t>テブクロ</t>
    </rPh>
    <rPh sb="13" eb="15">
      <t>テブクロ</t>
    </rPh>
    <rPh sb="18" eb="19">
      <t>ソウ</t>
    </rPh>
    <phoneticPr fontId="34"/>
  </si>
  <si>
    <t>安全靴（SS11黒）</t>
    <rPh sb="0" eb="3">
      <t>アンゼングツ</t>
    </rPh>
    <rPh sb="8" eb="9">
      <t>クロ</t>
    </rPh>
    <phoneticPr fontId="34"/>
  </si>
  <si>
    <t>安全靴（WS11黒）</t>
    <rPh sb="0" eb="3">
      <t>アンゼングツ</t>
    </rPh>
    <rPh sb="8" eb="9">
      <t>クロ</t>
    </rPh>
    <phoneticPr fontId="34"/>
  </si>
  <si>
    <t>安全靴PRM210（ブラック）</t>
    <rPh sb="0" eb="3">
      <t>アンゼングツ</t>
    </rPh>
    <phoneticPr fontId="34"/>
  </si>
  <si>
    <t>安全靴PRM210（ブラウン）</t>
    <rPh sb="0" eb="3">
      <t>アンゼングツ</t>
    </rPh>
    <phoneticPr fontId="34"/>
  </si>
  <si>
    <t>安全靴PRM210（グレー）</t>
    <rPh sb="0" eb="3">
      <t>アンゼングツ</t>
    </rPh>
    <phoneticPr fontId="34"/>
  </si>
  <si>
    <t>安全靴（SS38黒）</t>
    <rPh sb="0" eb="3">
      <t>アンゼングツ</t>
    </rPh>
    <phoneticPr fontId="34"/>
  </si>
  <si>
    <t>キャップ型ヘルメット（黄）</t>
    <rPh sb="4" eb="5">
      <t>カタ</t>
    </rPh>
    <rPh sb="11" eb="12">
      <t>キ</t>
    </rPh>
    <phoneticPr fontId="34"/>
  </si>
  <si>
    <t>キャップ型ヘルメット（白）</t>
    <rPh sb="4" eb="5">
      <t>カタ</t>
    </rPh>
    <rPh sb="11" eb="12">
      <t>シロ</t>
    </rPh>
    <phoneticPr fontId="34"/>
  </si>
  <si>
    <t>通気孔型ヘルメット（黄）</t>
    <rPh sb="0" eb="2">
      <t>ツウキ</t>
    </rPh>
    <rPh sb="2" eb="3">
      <t>アナ</t>
    </rPh>
    <rPh sb="3" eb="4">
      <t>ガタ</t>
    </rPh>
    <rPh sb="10" eb="11">
      <t>キ</t>
    </rPh>
    <phoneticPr fontId="34"/>
  </si>
  <si>
    <t>通気孔型ヘルメット（白）</t>
    <rPh sb="0" eb="2">
      <t>ツウキ</t>
    </rPh>
    <rPh sb="2" eb="3">
      <t>アナ</t>
    </rPh>
    <rPh sb="3" eb="4">
      <t>ガタ</t>
    </rPh>
    <rPh sb="10" eb="11">
      <t>シロ</t>
    </rPh>
    <phoneticPr fontId="34"/>
  </si>
  <si>
    <t>無災害記録表</t>
    <rPh sb="0" eb="3">
      <t>ムサイガイ</t>
    </rPh>
    <rPh sb="3" eb="6">
      <t>キロクヒョウ</t>
    </rPh>
    <phoneticPr fontId="34"/>
  </si>
  <si>
    <t>週間作業予定表（Ａ）</t>
    <rPh sb="0" eb="2">
      <t>シュウカン</t>
    </rPh>
    <rPh sb="2" eb="4">
      <t>サギョウ</t>
    </rPh>
    <rPh sb="4" eb="7">
      <t>ヨテイヒョウ</t>
    </rPh>
    <phoneticPr fontId="34"/>
  </si>
  <si>
    <t>ビニール式ＫＹボード（防雨型）</t>
    <rPh sb="4" eb="5">
      <t>シキ</t>
    </rPh>
    <rPh sb="11" eb="12">
      <t>フセ</t>
    </rPh>
    <rPh sb="12" eb="13">
      <t>アメ</t>
    </rPh>
    <rPh sb="13" eb="14">
      <t>カタ</t>
    </rPh>
    <phoneticPr fontId="34"/>
  </si>
  <si>
    <t>災害防止協議会兼施工体系図（表示ステッカー20枚付）</t>
    <rPh sb="0" eb="2">
      <t>サイガイ</t>
    </rPh>
    <rPh sb="2" eb="4">
      <t>ボウシ</t>
    </rPh>
    <rPh sb="4" eb="7">
      <t>キョウギカイ</t>
    </rPh>
    <rPh sb="7" eb="8">
      <t>ケン</t>
    </rPh>
    <rPh sb="8" eb="10">
      <t>セコウ</t>
    </rPh>
    <rPh sb="10" eb="13">
      <t>タイケイズ</t>
    </rPh>
    <rPh sb="14" eb="16">
      <t>ヒョウジ</t>
    </rPh>
    <rPh sb="23" eb="24">
      <t>マイ</t>
    </rPh>
    <rPh sb="24" eb="25">
      <t>ヅケ</t>
    </rPh>
    <phoneticPr fontId="34"/>
  </si>
  <si>
    <t>増設ボード（表示用ステッカー20枚付）</t>
    <rPh sb="0" eb="2">
      <t>ゾウセツ</t>
    </rPh>
    <rPh sb="6" eb="9">
      <t>ヒョウジヨウ</t>
    </rPh>
    <rPh sb="16" eb="17">
      <t>マイ</t>
    </rPh>
    <rPh sb="17" eb="18">
      <t>ツ</t>
    </rPh>
    <phoneticPr fontId="34"/>
  </si>
  <si>
    <t>表示用ステッカー（20枚1組）</t>
    <rPh sb="0" eb="3">
      <t>ヒョウジヨウ</t>
    </rPh>
    <rPh sb="11" eb="12">
      <t>マイ</t>
    </rPh>
    <rPh sb="13" eb="14">
      <t>クミ</t>
    </rPh>
    <phoneticPr fontId="34"/>
  </si>
  <si>
    <t>回転式ヘルメットCrubo（オレンジ）</t>
    <rPh sb="0" eb="3">
      <t>カイテンシキ</t>
    </rPh>
    <phoneticPr fontId="34"/>
  </si>
  <si>
    <t>回転式ヘルメットCrubo（青）</t>
    <rPh sb="0" eb="3">
      <t>カイテンシキ</t>
    </rPh>
    <rPh sb="14" eb="15">
      <t>アオ</t>
    </rPh>
    <phoneticPr fontId="34"/>
  </si>
  <si>
    <t>回転式ヘルメットCrubo（白）</t>
    <rPh sb="0" eb="3">
      <t>カイテンシキ</t>
    </rPh>
    <rPh sb="14" eb="15">
      <t>シロ</t>
    </rPh>
    <phoneticPr fontId="34"/>
  </si>
  <si>
    <t>救急セット（エイドチーム２）</t>
    <rPh sb="0" eb="2">
      <t>キュウキュウ</t>
    </rPh>
    <phoneticPr fontId="34"/>
  </si>
  <si>
    <t>コンパクト防災セット</t>
    <rPh sb="5" eb="7">
      <t>ボウサイ</t>
    </rPh>
    <phoneticPr fontId="34"/>
  </si>
  <si>
    <t>シチズン電子体温計</t>
    <rPh sb="4" eb="6">
      <t>デンシ</t>
    </rPh>
    <rPh sb="6" eb="9">
      <t>タイオンケイ</t>
    </rPh>
    <phoneticPr fontId="34"/>
  </si>
  <si>
    <t>フリクションライト6色セット</t>
    <rPh sb="10" eb="11">
      <t>ショク</t>
    </rPh>
    <phoneticPr fontId="34"/>
  </si>
  <si>
    <t>改訂版　資格一覧表／立ち入り禁止措置（マウスパッド/下敷き）</t>
    <rPh sb="0" eb="3">
      <t>カイテイバン</t>
    </rPh>
    <rPh sb="4" eb="6">
      <t>シカク</t>
    </rPh>
    <rPh sb="6" eb="9">
      <t>イチランヒョウ</t>
    </rPh>
    <rPh sb="10" eb="11">
      <t>タ</t>
    </rPh>
    <rPh sb="12" eb="13">
      <t>イ</t>
    </rPh>
    <rPh sb="14" eb="16">
      <t>キンシ</t>
    </rPh>
    <rPh sb="16" eb="18">
      <t>ソチ</t>
    </rPh>
    <rPh sb="26" eb="28">
      <t>シタジ</t>
    </rPh>
    <phoneticPr fontId="34"/>
  </si>
  <si>
    <t>現場の安全と職長</t>
    <rPh sb="0" eb="2">
      <t>ゲンバ</t>
    </rPh>
    <rPh sb="3" eb="5">
      <t>アンゼン</t>
    </rPh>
    <rPh sb="6" eb="8">
      <t>ショクチョウ</t>
    </rPh>
    <phoneticPr fontId="34"/>
  </si>
  <si>
    <t>二人の新規入場者</t>
    <rPh sb="0" eb="2">
      <t>フタリ</t>
    </rPh>
    <rPh sb="3" eb="5">
      <t>シンキ</t>
    </rPh>
    <rPh sb="5" eb="8">
      <t>ニュウジョウシャ</t>
    </rPh>
    <phoneticPr fontId="34"/>
  </si>
  <si>
    <t>型枠大工　あなたもミスをおかす！</t>
    <rPh sb="0" eb="2">
      <t>カタワク</t>
    </rPh>
    <rPh sb="2" eb="4">
      <t>ダイク</t>
    </rPh>
    <phoneticPr fontId="34"/>
  </si>
  <si>
    <t>型枠大工工事　安全作業のコツ</t>
    <rPh sb="0" eb="2">
      <t>カタワク</t>
    </rPh>
    <rPh sb="2" eb="4">
      <t>ダイク</t>
    </rPh>
    <rPh sb="4" eb="6">
      <t>コウジ</t>
    </rPh>
    <rPh sb="7" eb="9">
      <t>アンゼン</t>
    </rPh>
    <rPh sb="9" eb="11">
      <t>サギョウ</t>
    </rPh>
    <phoneticPr fontId="34"/>
  </si>
  <si>
    <t>職長の一日</t>
    <rPh sb="0" eb="2">
      <t>ショクチョウ</t>
    </rPh>
    <rPh sb="3" eb="5">
      <t>イチニチ</t>
    </rPh>
    <phoneticPr fontId="34"/>
  </si>
  <si>
    <t>心のすきま</t>
    <rPh sb="0" eb="1">
      <t>ココロ</t>
    </rPh>
    <phoneticPr fontId="34"/>
  </si>
  <si>
    <t>電気工事の高所作業</t>
    <rPh sb="0" eb="2">
      <t>デンキ</t>
    </rPh>
    <rPh sb="2" eb="4">
      <t>コウジ</t>
    </rPh>
    <rPh sb="5" eb="7">
      <t>コウショ</t>
    </rPh>
    <rPh sb="7" eb="9">
      <t>サギョウ</t>
    </rPh>
    <phoneticPr fontId="34"/>
  </si>
  <si>
    <t>あんぜん指南</t>
    <rPh sb="4" eb="6">
      <t>シナン</t>
    </rPh>
    <phoneticPr fontId="34"/>
  </si>
  <si>
    <t>社長の決断</t>
    <rPh sb="0" eb="2">
      <t>シャチョウ</t>
    </rPh>
    <rPh sb="3" eb="5">
      <t>ケツダン</t>
    </rPh>
    <phoneticPr fontId="34"/>
  </si>
  <si>
    <t>職長さんも変わらなきゃ</t>
    <rPh sb="0" eb="2">
      <t>ショクチョウ</t>
    </rPh>
    <rPh sb="5" eb="6">
      <t>カ</t>
    </rPh>
    <phoneticPr fontId="34"/>
  </si>
  <si>
    <t>職長さん！あなたならどうする</t>
    <rPh sb="0" eb="2">
      <t>ショクチョウ</t>
    </rPh>
    <phoneticPr fontId="34"/>
  </si>
  <si>
    <t>みんなを守る</t>
    <rPh sb="4" eb="5">
      <t>マモ</t>
    </rPh>
    <phoneticPr fontId="34"/>
  </si>
  <si>
    <t>危険の芽を摘もう！</t>
    <rPh sb="0" eb="2">
      <t>キケン</t>
    </rPh>
    <rPh sb="3" eb="4">
      <t>メ</t>
    </rPh>
    <rPh sb="5" eb="6">
      <t>ツ</t>
    </rPh>
    <phoneticPr fontId="34"/>
  </si>
  <si>
    <t>事業者責任　早わかり</t>
    <rPh sb="0" eb="3">
      <t>ジギョウシャ</t>
    </rPh>
    <rPh sb="3" eb="5">
      <t>セキニン</t>
    </rPh>
    <rPh sb="6" eb="7">
      <t>ハヤ</t>
    </rPh>
    <phoneticPr fontId="34"/>
  </si>
  <si>
    <t>安全安心な足場づくり（外部工事用足場編）（ＤＶＤ）</t>
    <rPh sb="0" eb="2">
      <t>アンゼン</t>
    </rPh>
    <rPh sb="2" eb="4">
      <t>アンシン</t>
    </rPh>
    <rPh sb="5" eb="7">
      <t>アシバ</t>
    </rPh>
    <rPh sb="11" eb="13">
      <t>ガイブ</t>
    </rPh>
    <rPh sb="13" eb="16">
      <t>コウジヨウ</t>
    </rPh>
    <rPh sb="16" eb="18">
      <t>アシバ</t>
    </rPh>
    <rPh sb="18" eb="19">
      <t>ヘン</t>
    </rPh>
    <phoneticPr fontId="34"/>
  </si>
  <si>
    <t>安全安心な足場づくり（内部工事用足場編）（ＤＶＤ）</t>
    <rPh sb="0" eb="2">
      <t>アンゼン</t>
    </rPh>
    <rPh sb="11" eb="13">
      <t>ナイブ</t>
    </rPh>
    <phoneticPr fontId="34"/>
  </si>
  <si>
    <t>フルハーネス型安全帯使用作業特別教育用視聴覚教材（ＤＶＤ）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rPh sb="14" eb="16">
      <t>トクベツ</t>
    </rPh>
    <rPh sb="16" eb="19">
      <t>キョウイクヨウ</t>
    </rPh>
    <rPh sb="19" eb="22">
      <t>シチョウカク</t>
    </rPh>
    <rPh sb="22" eb="24">
      <t>キョウザイ</t>
    </rPh>
    <phoneticPr fontId="34"/>
  </si>
  <si>
    <t>職長・安全衛生責任者能力向上教育グループ演習用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rPh sb="20" eb="22">
      <t>エンシュウ</t>
    </rPh>
    <rPh sb="22" eb="23">
      <t>ヨウ</t>
    </rPh>
    <phoneticPr fontId="34"/>
  </si>
  <si>
    <t>見えない侵入者への危険予知</t>
    <rPh sb="0" eb="1">
      <t>ミ</t>
    </rPh>
    <rPh sb="4" eb="7">
      <t>シンニュウシャ</t>
    </rPh>
    <rPh sb="9" eb="11">
      <t>キケン</t>
    </rPh>
    <rPh sb="11" eb="13">
      <t>ヨチ</t>
    </rPh>
    <phoneticPr fontId="34"/>
  </si>
  <si>
    <t>職長さんのやさしいリスクアセスメント</t>
    <rPh sb="0" eb="2">
      <t>ショクチョウ</t>
    </rPh>
    <phoneticPr fontId="34"/>
  </si>
  <si>
    <t>現場で活かすリスクアセスメント</t>
    <rPh sb="0" eb="2">
      <t>ゲンバ</t>
    </rPh>
    <rPh sb="3" eb="4">
      <t>イ</t>
    </rPh>
    <phoneticPr fontId="34"/>
  </si>
  <si>
    <t>どう始める？　リスクアセスメント</t>
    <rPh sb="2" eb="3">
      <t>ハジ</t>
    </rPh>
    <phoneticPr fontId="34"/>
  </si>
  <si>
    <t>これが統括管理のポイントだ</t>
    <rPh sb="3" eb="5">
      <t>トウカツ</t>
    </rPh>
    <rPh sb="5" eb="7">
      <t>カンリ</t>
    </rPh>
    <phoneticPr fontId="34"/>
  </si>
  <si>
    <t>建設現場の統括管理　第1巻＋第2巻（セット）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4" eb="15">
      <t>ダイ</t>
    </rPh>
    <rPh sb="16" eb="17">
      <t>カン</t>
    </rPh>
    <phoneticPr fontId="34"/>
  </si>
  <si>
    <t>感電の基礎知識　－その危険性と救急手当－</t>
    <rPh sb="17" eb="19">
      <t>テアテ</t>
    </rPh>
    <phoneticPr fontId="34"/>
  </si>
  <si>
    <t>墜落の瞬間</t>
    <rPh sb="0" eb="2">
      <t>ツイラク</t>
    </rPh>
    <phoneticPr fontId="34"/>
  </si>
  <si>
    <t>知って安全　高所作業車の作業心得</t>
    <rPh sb="3" eb="5">
      <t>アンゼン</t>
    </rPh>
    <phoneticPr fontId="34"/>
  </si>
  <si>
    <t>魔の一瞬（脚立・梯子編）</t>
    <rPh sb="0" eb="1">
      <t>マ</t>
    </rPh>
    <rPh sb="2" eb="4">
      <t>イッシュン</t>
    </rPh>
    <rPh sb="8" eb="10">
      <t>ハシゴ</t>
    </rPh>
    <phoneticPr fontId="34"/>
  </si>
  <si>
    <t>バックホウ　ヒューマンエラー気を付けろ！</t>
    <rPh sb="14" eb="15">
      <t>キ</t>
    </rPh>
    <rPh sb="16" eb="17">
      <t>ツ</t>
    </rPh>
    <phoneticPr fontId="34"/>
  </si>
  <si>
    <t>ラジオ体操ＣＤ</t>
    <rPh sb="3" eb="5">
      <t>タイソウ</t>
    </rPh>
    <phoneticPr fontId="34"/>
  </si>
  <si>
    <t>清掃ＣＤ　10分</t>
    <rPh sb="0" eb="2">
      <t>セイソウ</t>
    </rPh>
    <rPh sb="7" eb="8">
      <t>フン</t>
    </rPh>
    <phoneticPr fontId="34"/>
  </si>
  <si>
    <t>清掃ＣＤ　15分</t>
    <rPh sb="0" eb="2">
      <t>セイソウ</t>
    </rPh>
    <rPh sb="7" eb="8">
      <t>フン</t>
    </rPh>
    <phoneticPr fontId="34"/>
  </si>
  <si>
    <t>清掃ＣＤ　20分</t>
    <rPh sb="0" eb="2">
      <t>セイソウ</t>
    </rPh>
    <rPh sb="7" eb="8">
      <t>フン</t>
    </rPh>
    <phoneticPr fontId="34"/>
  </si>
  <si>
    <t>清掃ＣＤ　30分</t>
    <rPh sb="0" eb="2">
      <t>セイソウ</t>
    </rPh>
    <rPh sb="7" eb="8">
      <t>プン</t>
    </rPh>
    <phoneticPr fontId="34"/>
  </si>
  <si>
    <t>頁</t>
    <rPh sb="0" eb="1">
      <t>ページ</t>
    </rPh>
    <phoneticPr fontId="34"/>
  </si>
  <si>
    <t>建設業労働安全衛生マネジメントシステム（COHSMS）</t>
    <rPh sb="0" eb="3">
      <t>ケンセツギョウ</t>
    </rPh>
    <rPh sb="3" eb="5">
      <t>ロウドウ</t>
    </rPh>
    <rPh sb="5" eb="7">
      <t>アンゼン</t>
    </rPh>
    <rPh sb="7" eb="9">
      <t>エイセイ</t>
    </rPh>
    <phoneticPr fontId="34"/>
  </si>
  <si>
    <t>作業前点検表</t>
    <rPh sb="0" eb="2">
      <t>サギョウ</t>
    </rPh>
    <rPh sb="2" eb="3">
      <t>マエ</t>
    </rPh>
    <phoneticPr fontId="34"/>
  </si>
  <si>
    <t>週間等用品</t>
    <rPh sb="2" eb="3">
      <t>トウ</t>
    </rPh>
    <phoneticPr fontId="34"/>
  </si>
  <si>
    <t>安全旗・労働衛生旗・安全衛生旗</t>
    <rPh sb="10" eb="12">
      <t>アンゼン</t>
    </rPh>
    <rPh sb="12" eb="14">
      <t>エイセイ</t>
    </rPh>
    <rPh sb="14" eb="15">
      <t>ハタ</t>
    </rPh>
    <phoneticPr fontId="34"/>
  </si>
  <si>
    <t xml:space="preserve"> 安全標識　B標識(50x40cm)</t>
    <rPh sb="1" eb="3">
      <t>アンゼン</t>
    </rPh>
    <rPh sb="3" eb="5">
      <t>ヒョウシキ</t>
    </rPh>
    <phoneticPr fontId="34"/>
  </si>
  <si>
    <t>安全靴</t>
    <rPh sb="0" eb="3">
      <t>アンゼングツ</t>
    </rPh>
    <phoneticPr fontId="34"/>
  </si>
  <si>
    <t>保護帽</t>
    <rPh sb="0" eb="3">
      <t>ホゴボウ</t>
    </rPh>
    <phoneticPr fontId="34"/>
  </si>
  <si>
    <t>安全帯</t>
    <rPh sb="0" eb="3">
      <t>アンゼンタイ</t>
    </rPh>
    <phoneticPr fontId="34"/>
  </si>
  <si>
    <t>安全用品</t>
    <rPh sb="0" eb="2">
      <t>アンゼン</t>
    </rPh>
    <rPh sb="2" eb="4">
      <t>ヨウヒン</t>
    </rPh>
    <phoneticPr fontId="34"/>
  </si>
  <si>
    <t>災害対策用品</t>
    <rPh sb="0" eb="2">
      <t>サイガイ</t>
    </rPh>
    <rPh sb="2" eb="4">
      <t>タイサク</t>
    </rPh>
    <rPh sb="4" eb="6">
      <t>ヨウヒン</t>
    </rPh>
    <phoneticPr fontId="34"/>
  </si>
  <si>
    <t>記念品</t>
    <rPh sb="0" eb="3">
      <t>キネンヒン</t>
    </rPh>
    <phoneticPr fontId="34"/>
  </si>
  <si>
    <t>下敷き類</t>
    <rPh sb="0" eb="2">
      <t>シタジ</t>
    </rPh>
    <rPh sb="3" eb="4">
      <t>ルイ</t>
    </rPh>
    <phoneticPr fontId="34"/>
  </si>
  <si>
    <t>型枠大工工事編</t>
    <rPh sb="0" eb="2">
      <t>カタワク</t>
    </rPh>
    <rPh sb="2" eb="4">
      <t>ダイク</t>
    </rPh>
    <rPh sb="4" eb="6">
      <t>コウジ</t>
    </rPh>
    <rPh sb="6" eb="7">
      <t>ヘン</t>
    </rPh>
    <phoneticPr fontId="34"/>
  </si>
  <si>
    <t>とび工事編</t>
    <rPh sb="2" eb="4">
      <t>コウジ</t>
    </rPh>
    <rPh sb="4" eb="5">
      <t>ヘン</t>
    </rPh>
    <phoneticPr fontId="34"/>
  </si>
  <si>
    <t>電気工事編</t>
    <rPh sb="0" eb="2">
      <t>デンキ</t>
    </rPh>
    <rPh sb="2" eb="4">
      <t>コウジ</t>
    </rPh>
    <rPh sb="4" eb="5">
      <t>ヘン</t>
    </rPh>
    <phoneticPr fontId="34"/>
  </si>
  <si>
    <t>管工事編</t>
    <rPh sb="0" eb="1">
      <t>カン</t>
    </rPh>
    <rPh sb="1" eb="3">
      <t>コウジ</t>
    </rPh>
    <rPh sb="3" eb="4">
      <t>ヘン</t>
    </rPh>
    <phoneticPr fontId="34"/>
  </si>
  <si>
    <t>左官工事編</t>
    <rPh sb="0" eb="2">
      <t>サカン</t>
    </rPh>
    <rPh sb="2" eb="4">
      <t>コウジ</t>
    </rPh>
    <rPh sb="4" eb="5">
      <t>ヘン</t>
    </rPh>
    <phoneticPr fontId="34"/>
  </si>
  <si>
    <t>鉄筋工事編</t>
    <rPh sb="0" eb="2">
      <t>テッキン</t>
    </rPh>
    <rPh sb="2" eb="4">
      <t>コウジ</t>
    </rPh>
    <rPh sb="4" eb="5">
      <t>ヘン</t>
    </rPh>
    <phoneticPr fontId="34"/>
  </si>
  <si>
    <t>塗装工事編</t>
    <rPh sb="0" eb="2">
      <t>トソウ</t>
    </rPh>
    <rPh sb="2" eb="4">
      <t>コウジ</t>
    </rPh>
    <rPh sb="4" eb="5">
      <t>ヘン</t>
    </rPh>
    <phoneticPr fontId="34"/>
  </si>
  <si>
    <t>造園工事編</t>
    <rPh sb="0" eb="2">
      <t>ゾウエン</t>
    </rPh>
    <rPh sb="2" eb="4">
      <t>コウジ</t>
    </rPh>
    <rPh sb="4" eb="5">
      <t>ヘン</t>
    </rPh>
    <phoneticPr fontId="34"/>
  </si>
  <si>
    <t>基礎工事編</t>
    <rPh sb="0" eb="2">
      <t>キソ</t>
    </rPh>
    <rPh sb="2" eb="4">
      <t>コウジ</t>
    </rPh>
    <rPh sb="4" eb="5">
      <t>ヘン</t>
    </rPh>
    <phoneticPr fontId="34"/>
  </si>
  <si>
    <t>機械土工工事編</t>
    <rPh sb="0" eb="2">
      <t>キカイ</t>
    </rPh>
    <rPh sb="2" eb="4">
      <t>ドコウ</t>
    </rPh>
    <rPh sb="4" eb="6">
      <t>コウジ</t>
    </rPh>
    <rPh sb="6" eb="7">
      <t>ヘン</t>
    </rPh>
    <phoneticPr fontId="34"/>
  </si>
  <si>
    <t>屋根工事・瓦編</t>
    <rPh sb="0" eb="2">
      <t>ヤネ</t>
    </rPh>
    <rPh sb="2" eb="4">
      <t>コウジ</t>
    </rPh>
    <rPh sb="5" eb="6">
      <t>カワラ</t>
    </rPh>
    <rPh sb="6" eb="7">
      <t>ヘン</t>
    </rPh>
    <phoneticPr fontId="34"/>
  </si>
  <si>
    <t>屋根工事・板金編</t>
    <rPh sb="0" eb="2">
      <t>ヤネ</t>
    </rPh>
    <rPh sb="2" eb="4">
      <t>コウジ</t>
    </rPh>
    <rPh sb="5" eb="7">
      <t>バンキン</t>
    </rPh>
    <rPh sb="7" eb="8">
      <t>ヘン</t>
    </rPh>
    <phoneticPr fontId="34"/>
  </si>
  <si>
    <t>解体工事編</t>
    <rPh sb="0" eb="2">
      <t>カイタイ</t>
    </rPh>
    <rPh sb="2" eb="4">
      <t>コウジ</t>
    </rPh>
    <rPh sb="4" eb="5">
      <t>ヘン</t>
    </rPh>
    <phoneticPr fontId="34"/>
  </si>
  <si>
    <t>足場特別教育用補助教材</t>
    <rPh sb="0" eb="2">
      <t>アシバ</t>
    </rPh>
    <rPh sb="2" eb="4">
      <t>トクベツ</t>
    </rPh>
    <rPh sb="4" eb="7">
      <t>キョウイクヨウ</t>
    </rPh>
    <rPh sb="7" eb="9">
      <t>ホジョ</t>
    </rPh>
    <rPh sb="9" eb="11">
      <t>キョウザイ</t>
    </rPh>
    <phoneticPr fontId="34"/>
  </si>
  <si>
    <t>安全帯</t>
    <rPh sb="0" eb="2">
      <t>アンゼン</t>
    </rPh>
    <rPh sb="2" eb="3">
      <t>タイ</t>
    </rPh>
    <phoneticPr fontId="34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</si>
  <si>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4"/>
  </si>
  <si>
    <t>配管敷設等の小規模溝掘削工事</t>
    <rPh sb="0" eb="2">
      <t>ハイカン</t>
    </rPh>
    <rPh sb="2" eb="4">
      <t>フセツ</t>
    </rPh>
    <rPh sb="4" eb="5">
      <t>トウ</t>
    </rPh>
    <rPh sb="6" eb="9">
      <t>ショウキボ</t>
    </rPh>
    <rPh sb="9" eb="10">
      <t>ミゾ</t>
    </rPh>
    <rPh sb="10" eb="12">
      <t>クッサク</t>
    </rPh>
    <rPh sb="12" eb="14">
      <t>コウジ</t>
    </rPh>
    <phoneticPr fontId="34"/>
  </si>
  <si>
    <t>カタログ</t>
    <phoneticPr fontId="34"/>
  </si>
  <si>
    <t>ポスター商品番号算出　</t>
    <rPh sb="4" eb="6">
      <t>ショウヒン</t>
    </rPh>
    <rPh sb="6" eb="8">
      <t>バンゴウ</t>
    </rPh>
    <rPh sb="8" eb="10">
      <t>サンシュツ</t>
    </rPh>
    <phoneticPr fontId="6"/>
  </si>
  <si>
    <t>判定</t>
    <rPh sb="0" eb="2">
      <t>ハンテイ</t>
    </rPh>
    <phoneticPr fontId="6"/>
  </si>
  <si>
    <t>金額</t>
    <rPh sb="0" eb="2">
      <t>キンガク</t>
    </rPh>
    <phoneticPr fontId="6"/>
  </si>
  <si>
    <t>ポスタ-だけの金額</t>
    <rPh sb="7" eb="9">
      <t>キンガク</t>
    </rPh>
    <phoneticPr fontId="6"/>
  </si>
  <si>
    <t>金額5000円以下か判定</t>
    <rPh sb="0" eb="2">
      <t>キンガク</t>
    </rPh>
    <rPh sb="6" eb="7">
      <t>エン</t>
    </rPh>
    <rPh sb="7" eb="9">
      <t>イカ</t>
    </rPh>
    <rPh sb="10" eb="12">
      <t>ハンテイ</t>
    </rPh>
    <phoneticPr fontId="6"/>
  </si>
  <si>
    <t>期日指定判断</t>
    <rPh sb="0" eb="2">
      <t>キジツ</t>
    </rPh>
    <rPh sb="2" eb="4">
      <t>シテイ</t>
    </rPh>
    <rPh sb="4" eb="6">
      <t>ハンダン</t>
    </rPh>
    <phoneticPr fontId="6"/>
  </si>
  <si>
    <t>注文先専用 E-mail:</t>
    <rPh sb="0" eb="2">
      <t>チュウモン</t>
    </rPh>
    <rPh sb="2" eb="3">
      <t>サキ</t>
    </rPh>
    <rPh sb="3" eb="5">
      <t>センヨウ</t>
    </rPh>
    <phoneticPr fontId="5"/>
  </si>
  <si>
    <t>ポスター等の名入れについては、備考欄にご記入ください。</t>
    <rPh sb="4" eb="5">
      <t>トウ</t>
    </rPh>
    <rPh sb="6" eb="8">
      <t>ナイ</t>
    </rPh>
    <rPh sb="15" eb="17">
      <t>ビコウ</t>
    </rPh>
    <rPh sb="17" eb="18">
      <t>ラン</t>
    </rPh>
    <rPh sb="20" eb="22">
      <t>キニュウ</t>
    </rPh>
    <phoneticPr fontId="3"/>
  </si>
  <si>
    <t>〈依頼主の住所と送付先が異なる場合は下記にご記入ください〉</t>
    <rPh sb="1" eb="4">
      <t>イライヌシ</t>
    </rPh>
    <rPh sb="5" eb="7">
      <t>ジュウショ</t>
    </rPh>
    <rPh sb="8" eb="11">
      <t>ソウフサキ</t>
    </rPh>
    <rPh sb="12" eb="13">
      <t>コト</t>
    </rPh>
    <rPh sb="15" eb="17">
      <t>バアイ</t>
    </rPh>
    <rPh sb="18" eb="20">
      <t>カキ</t>
    </rPh>
    <rPh sb="22" eb="24">
      <t>キニュウ</t>
    </rPh>
    <phoneticPr fontId="3"/>
  </si>
  <si>
    <t>DVD判断</t>
    <rPh sb="3" eb="5">
      <t>ハンダン</t>
    </rPh>
    <phoneticPr fontId="6"/>
  </si>
  <si>
    <t>DVD商品番号算出　</t>
    <rPh sb="3" eb="5">
      <t>ショウヒン</t>
    </rPh>
    <rPh sb="5" eb="7">
      <t>バンゴウ</t>
    </rPh>
    <rPh sb="7" eb="9">
      <t>サンシュツ</t>
    </rPh>
    <phoneticPr fontId="6"/>
  </si>
  <si>
    <t>DVDだけの金額</t>
    <rPh sb="6" eb="8">
      <t>キンガク</t>
    </rPh>
    <phoneticPr fontId="6"/>
  </si>
  <si>
    <t>送料基本数値</t>
    <rPh sb="0" eb="2">
      <t>ソウリョウ</t>
    </rPh>
    <rPh sb="2" eb="4">
      <t>キホン</t>
    </rPh>
    <rPh sb="4" eb="6">
      <t>スウチ</t>
    </rPh>
    <phoneticPr fontId="6"/>
  </si>
  <si>
    <t>送料算出</t>
    <rPh sb="0" eb="2">
      <t>ソウリョウ</t>
    </rPh>
    <rPh sb="2" eb="4">
      <t>サンシュツ</t>
    </rPh>
    <phoneticPr fontId="6"/>
  </si>
  <si>
    <t>送　料</t>
  </si>
  <si>
    <t>期日指定</t>
    <phoneticPr fontId="6"/>
  </si>
  <si>
    <t>※ このエクセルファイルのまま、メールに添付して送付をお願いいたします。</t>
    <rPh sb="20" eb="22">
      <t>テンプ</t>
    </rPh>
    <rPh sb="24" eb="26">
      <t>ソウフ</t>
    </rPh>
    <rPh sb="28" eb="29">
      <t>ネガ</t>
    </rPh>
    <phoneticPr fontId="6"/>
  </si>
  <si>
    <t>黄色はクリックで入力できます。</t>
    <rPh sb="0" eb="2">
      <t>キイロ</t>
    </rPh>
    <phoneticPr fontId="6"/>
  </si>
  <si>
    <t>売上区分</t>
    <rPh sb="0" eb="2">
      <t>ウリアゲ</t>
    </rPh>
    <rPh sb="2" eb="4">
      <t>クブン</t>
    </rPh>
    <phoneticPr fontId="6"/>
  </si>
  <si>
    <t>テキスト区分</t>
    <rPh sb="4" eb="6">
      <t>クブン</t>
    </rPh>
    <phoneticPr fontId="6"/>
  </si>
  <si>
    <t>※ 商品番号(コード)と数量を入力してください。　コードは、本ブックのワークシートのコード表か、建災防本部のホームページを参照ください。</t>
    <rPh sb="2" eb="4">
      <t>ショウヒン</t>
    </rPh>
    <rPh sb="4" eb="6">
      <t>バンゴウ</t>
    </rPh>
    <rPh sb="12" eb="14">
      <t>スウリョウ</t>
    </rPh>
    <rPh sb="15" eb="17">
      <t>ニュウリョク</t>
    </rPh>
    <rPh sb="30" eb="31">
      <t>ホン</t>
    </rPh>
    <rPh sb="45" eb="46">
      <t>ヒョウ</t>
    </rPh>
    <rPh sb="48" eb="51">
      <t>ケンサイボウ</t>
    </rPh>
    <rPh sb="51" eb="53">
      <t>ホンブ</t>
    </rPh>
    <rPh sb="61" eb="63">
      <t>サンショウ</t>
    </rPh>
    <phoneticPr fontId="3"/>
  </si>
  <si>
    <t>いわき市建設業協同組合</t>
  </si>
  <si>
    <t>コード</t>
    <phoneticPr fontId="3"/>
  </si>
  <si>
    <t>伝票No作成</t>
    <rPh sb="0" eb="2">
      <t>デンピョウ</t>
    </rPh>
    <rPh sb="4" eb="6">
      <t>サクセイ</t>
    </rPh>
    <phoneticPr fontId="9"/>
  </si>
  <si>
    <t>お支払いは請求書受領後に、銀行振り込みでお願いいたします。振込先は請求書に記載しております。</t>
    <rPh sb="5" eb="8">
      <t>セイキュウショ</t>
    </rPh>
    <rPh sb="8" eb="10">
      <t>ジュリョウ</t>
    </rPh>
    <rPh sb="10" eb="11">
      <t>ゴ</t>
    </rPh>
    <phoneticPr fontId="6"/>
  </si>
  <si>
    <t>区　　　分</t>
    <rPh sb="0" eb="1">
      <t>ク</t>
    </rPh>
    <rPh sb="4" eb="5">
      <t>ブン</t>
    </rPh>
    <phoneticPr fontId="3"/>
  </si>
  <si>
    <t>order@kensaibou-fukushima.jp</t>
    <phoneticPr fontId="6"/>
  </si>
  <si>
    <t>必着日</t>
    <rPh sb="0" eb="2">
      <t>ヒッチャク</t>
    </rPh>
    <rPh sb="2" eb="3">
      <t>ビ</t>
    </rPh>
    <phoneticPr fontId="6"/>
  </si>
  <si>
    <t>名入れ判断</t>
    <rPh sb="0" eb="2">
      <t>ナイ</t>
    </rPh>
    <rPh sb="3" eb="5">
      <t>ハンダン</t>
    </rPh>
    <phoneticPr fontId="6"/>
  </si>
  <si>
    <t>名入れ算出　</t>
    <rPh sb="0" eb="2">
      <t>ナイ</t>
    </rPh>
    <rPh sb="3" eb="5">
      <t>サンシュツ</t>
    </rPh>
    <phoneticPr fontId="6"/>
  </si>
  <si>
    <t>名入れだけの金額</t>
    <rPh sb="0" eb="2">
      <t>ナイ</t>
    </rPh>
    <rPh sb="6" eb="8">
      <t>キンガク</t>
    </rPh>
    <phoneticPr fontId="6"/>
  </si>
  <si>
    <t>DVD以外の金額</t>
    <rPh sb="3" eb="5">
      <t>イガイ</t>
    </rPh>
    <rPh sb="6" eb="8">
      <t>キンガク</t>
    </rPh>
    <phoneticPr fontId="6"/>
  </si>
  <si>
    <t>ポスター以外の金額</t>
    <rPh sb="4" eb="6">
      <t>イガイ</t>
    </rPh>
    <rPh sb="7" eb="9">
      <t>キンガク</t>
    </rPh>
    <phoneticPr fontId="6"/>
  </si>
  <si>
    <t>名入れ以外の金額</t>
    <rPh sb="0" eb="2">
      <t>ナイ</t>
    </rPh>
    <rPh sb="3" eb="5">
      <t>イガイ</t>
    </rPh>
    <rPh sb="6" eb="8">
      <t>キンガク</t>
    </rPh>
    <phoneticPr fontId="6"/>
  </si>
  <si>
    <t>ポスターの金額</t>
    <rPh sb="5" eb="7">
      <t>キンガク</t>
    </rPh>
    <phoneticPr fontId="6"/>
  </si>
  <si>
    <t>DVDの金額</t>
    <rPh sb="4" eb="6">
      <t>キンガク</t>
    </rPh>
    <phoneticPr fontId="6"/>
  </si>
  <si>
    <t>名入れの金額</t>
    <rPh sb="0" eb="2">
      <t>ナイ</t>
    </rPh>
    <rPh sb="4" eb="6">
      <t>キンガク</t>
    </rPh>
    <phoneticPr fontId="6"/>
  </si>
  <si>
    <t>左記以外</t>
    <rPh sb="0" eb="2">
      <t>サキ</t>
    </rPh>
    <rPh sb="2" eb="4">
      <t>イガイ</t>
    </rPh>
    <phoneticPr fontId="6"/>
  </si>
  <si>
    <t>金額集計</t>
    <rPh sb="0" eb="2">
      <t>キンガク</t>
    </rPh>
    <rPh sb="2" eb="4">
      <t>シュウケイ</t>
    </rPh>
    <phoneticPr fontId="6"/>
  </si>
  <si>
    <t>ポスターのみか</t>
    <phoneticPr fontId="6"/>
  </si>
  <si>
    <t>送料に含めない</t>
    <rPh sb="0" eb="2">
      <t>ソウリョウ</t>
    </rPh>
    <rPh sb="3" eb="4">
      <t>フク</t>
    </rPh>
    <phoneticPr fontId="6"/>
  </si>
  <si>
    <t>ポスターのみで
５０００円以下か</t>
    <rPh sb="12" eb="15">
      <t>エンイカ</t>
    </rPh>
    <phoneticPr fontId="6"/>
  </si>
  <si>
    <t>通常の送料対象額</t>
    <rPh sb="0" eb="2">
      <t>ツウジョウ</t>
    </rPh>
    <rPh sb="3" eb="5">
      <t>ソウリョウ</t>
    </rPh>
    <rPh sb="5" eb="8">
      <t>タイショウガク</t>
    </rPh>
    <phoneticPr fontId="9"/>
  </si>
  <si>
    <t>通常の送料</t>
    <rPh sb="0" eb="2">
      <t>ツウジョウ</t>
    </rPh>
    <rPh sb="3" eb="5">
      <t>ソウリョウ</t>
    </rPh>
    <phoneticPr fontId="9"/>
  </si>
  <si>
    <t>ポスターのみで
５０００円以下の場合送料</t>
    <rPh sb="12" eb="15">
      <t>エンイカ</t>
    </rPh>
    <rPh sb="16" eb="18">
      <t>バアイ</t>
    </rPh>
    <rPh sb="18" eb="20">
      <t>ソウリョウ</t>
    </rPh>
    <phoneticPr fontId="6"/>
  </si>
  <si>
    <t>名入れとダブり無し</t>
    <rPh sb="0" eb="2">
      <t>ナイ</t>
    </rPh>
    <rPh sb="7" eb="8">
      <t>ナ</t>
    </rPh>
    <phoneticPr fontId="6"/>
  </si>
  <si>
    <t>ポスターのみの時の送料</t>
    <rPh sb="7" eb="8">
      <t>トキ</t>
    </rPh>
    <rPh sb="9" eb="11">
      <t>ソウリョウ</t>
    </rPh>
    <phoneticPr fontId="9"/>
  </si>
  <si>
    <t>送料算出用計</t>
    <rPh sb="0" eb="2">
      <t>ソウリョウ</t>
    </rPh>
    <rPh sb="2" eb="4">
      <t>サンシュツ</t>
    </rPh>
    <rPh sb="4" eb="5">
      <t>ヨウ</t>
    </rPh>
    <rPh sb="5" eb="6">
      <t>ケイ</t>
    </rPh>
    <phoneticPr fontId="6"/>
  </si>
  <si>
    <t>送料対象</t>
    <rPh sb="0" eb="2">
      <t>ソウリョウ</t>
    </rPh>
    <rPh sb="2" eb="4">
      <t>タイショウ</t>
    </rPh>
    <phoneticPr fontId="9"/>
  </si>
  <si>
    <t>金額</t>
    <rPh sb="0" eb="2">
      <t>キンガク</t>
    </rPh>
    <phoneticPr fontId="9"/>
  </si>
  <si>
    <t>支部用検出</t>
    <rPh sb="0" eb="2">
      <t>シブ</t>
    </rPh>
    <rPh sb="2" eb="3">
      <t>ヨウ</t>
    </rPh>
    <rPh sb="3" eb="5">
      <t>ケンシュツ</t>
    </rPh>
    <phoneticPr fontId="9"/>
  </si>
  <si>
    <t>小　計（１０％の税込）</t>
  </si>
  <si>
    <t>合　計（１０％の税込）</t>
  </si>
  <si>
    <t>日付入力のチェック</t>
    <rPh sb="0" eb="2">
      <t>ヒズケ</t>
    </rPh>
    <rPh sb="2" eb="4">
      <t>ニュウリョク</t>
    </rPh>
    <phoneticPr fontId="9"/>
  </si>
  <si>
    <t>最終結果</t>
    <rPh sb="0" eb="2">
      <t>サイシュウ</t>
    </rPh>
    <rPh sb="2" eb="4">
      <t>ケッカ</t>
    </rPh>
    <phoneticPr fontId="9"/>
  </si>
  <si>
    <t>今日の日付</t>
    <rPh sb="0" eb="2">
      <t>キョウ</t>
    </rPh>
    <rPh sb="3" eb="5">
      <t>ヒヅケ</t>
    </rPh>
    <phoneticPr fontId="9"/>
  </si>
  <si>
    <t>令和</t>
    <rPh sb="0" eb="2">
      <t>レイワ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</si>
  <si>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</si>
  <si>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</si>
  <si>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会　員</t>
    <rPh sb="0" eb="1">
      <t>カイ</t>
    </rPh>
    <rPh sb="2" eb="3">
      <t>イン</t>
    </rPh>
    <phoneticPr fontId="34"/>
  </si>
  <si>
    <t>非会員</t>
    <rPh sb="0" eb="3">
      <t>ヒカイイン</t>
    </rPh>
    <phoneticPr fontId="34"/>
  </si>
  <si>
    <t>教育区分</t>
    <rPh sb="0" eb="2">
      <t>キョウイク</t>
    </rPh>
    <rPh sb="2" eb="4">
      <t>クブン</t>
    </rPh>
    <phoneticPr fontId="34"/>
  </si>
  <si>
    <t>支部価格</t>
    <rPh sb="0" eb="2">
      <t>シブ</t>
    </rPh>
    <rPh sb="2" eb="4">
      <t>カカク</t>
    </rPh>
    <phoneticPr fontId="34"/>
  </si>
  <si>
    <t>専門工事業者のためのリスクアセスメントの手引(塗装工事業編)</t>
    <rPh sb="2" eb="3">
      <t>コウ</t>
    </rPh>
    <phoneticPr fontId="34"/>
  </si>
  <si>
    <t>專門工事業者のためのリスクアセスメントの手引(とび・土工工事業編)</t>
    <rPh sb="2" eb="3">
      <t>コウ</t>
    </rPh>
    <rPh sb="27" eb="28">
      <t>コウ</t>
    </rPh>
    <rPh sb="28" eb="29">
      <t>コウ</t>
    </rPh>
    <phoneticPr fontId="34"/>
  </si>
  <si>
    <t>中小規模建設事業者向けニューコスモス運用の手引き</t>
    <rPh sb="0" eb="4">
      <t>チュウショウキボ</t>
    </rPh>
    <rPh sb="4" eb="6">
      <t>ケンセツ</t>
    </rPh>
    <rPh sb="6" eb="9">
      <t>ジギョウシャ</t>
    </rPh>
    <rPh sb="9" eb="10">
      <t>ム</t>
    </rPh>
    <rPh sb="18" eb="20">
      <t>ウンヨウ</t>
    </rPh>
    <rPh sb="21" eb="23">
      <t>テビ</t>
    </rPh>
    <phoneticPr fontId="34"/>
  </si>
  <si>
    <t>改訂建設業におけるわかりやすい交通労働災害防止対策</t>
    <rPh sb="17" eb="19">
      <t>ロウドウ</t>
    </rPh>
    <rPh sb="19" eb="21">
      <t>サイガイ</t>
    </rPh>
    <rPh sb="21" eb="23">
      <t>ボウシ</t>
    </rPh>
    <phoneticPr fontId="34"/>
  </si>
  <si>
    <t>圧気シールド工事セーフティ・アセスメント</t>
    <rPh sb="6" eb="8">
      <t>コウジ</t>
    </rPh>
    <phoneticPr fontId="34"/>
  </si>
  <si>
    <t>圧気ケーソン工事セーフティ・アセスメント</t>
    <rPh sb="6" eb="8">
      <t>コウジ</t>
    </rPh>
    <phoneticPr fontId="34"/>
  </si>
  <si>
    <t xml:space="preserve"> PC橋架設工事セーフティ・アセスメント</t>
    <rPh sb="6" eb="8">
      <t>コウジ</t>
    </rPh>
    <phoneticPr fontId="34"/>
  </si>
  <si>
    <t>正しく使おう安全衛生保護具(保護帽/めがね)</t>
    <rPh sb="16" eb="17">
      <t>ボウ</t>
    </rPh>
    <phoneticPr fontId="34"/>
  </si>
  <si>
    <t>目で見る自主的安全衛生管理マニュアル</t>
    <rPh sb="4" eb="5">
      <t>ジ</t>
    </rPh>
    <phoneticPr fontId="34"/>
  </si>
  <si>
    <t>感染症予防注意喚起ステッカー（手洗励行）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rPh sb="17" eb="19">
      <t>レイコウ</t>
    </rPh>
    <phoneticPr fontId="34"/>
  </si>
  <si>
    <t>感染症予防注意喚起ステッカー（手洗・ウガイ）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phoneticPr fontId="34"/>
  </si>
  <si>
    <t>新墜落災害の絶減</t>
    <rPh sb="1" eb="3">
      <t>ツイラク</t>
    </rPh>
    <phoneticPr fontId="34"/>
  </si>
  <si>
    <t>STOP！　転倒災害</t>
    <rPh sb="6" eb="8">
      <t>テントウ</t>
    </rPh>
    <phoneticPr fontId="34"/>
  </si>
  <si>
    <t>作業開始前点検のぼり</t>
    <rPh sb="0" eb="2">
      <t>サギョウ</t>
    </rPh>
    <rPh sb="2" eb="4">
      <t>カイシ</t>
    </rPh>
    <rPh sb="4" eb="5">
      <t>マエ</t>
    </rPh>
    <rPh sb="5" eb="7">
      <t>テンケン</t>
    </rPh>
    <phoneticPr fontId="34"/>
  </si>
  <si>
    <t>フェルト腕章(安全衛生推進者)</t>
    <rPh sb="4" eb="5">
      <t>ウデ</t>
    </rPh>
    <phoneticPr fontId="34"/>
  </si>
  <si>
    <t>フェルト腕章(交通安全誘導者)</t>
    <rPh sb="4" eb="5">
      <t>ウデ</t>
    </rPh>
    <phoneticPr fontId="34"/>
  </si>
  <si>
    <t>ビニールレザー腕章(統括安全衛生責任者)</t>
    <rPh sb="7" eb="8">
      <t>ウデ</t>
    </rPh>
    <phoneticPr fontId="34"/>
  </si>
  <si>
    <t>ビニールレザー腕章(元方安全衛生管理者)</t>
    <rPh sb="7" eb="8">
      <t>ウデ</t>
    </rPh>
    <rPh sb="14" eb="15">
      <t>エイ</t>
    </rPh>
    <phoneticPr fontId="34"/>
  </si>
  <si>
    <t>ビニールレザー腕章(安全衛生責任者)</t>
    <rPh sb="7" eb="8">
      <t>ウデ</t>
    </rPh>
    <phoneticPr fontId="34"/>
  </si>
  <si>
    <t>ビニールレザー腕章(安全委員)</t>
    <rPh sb="7" eb="8">
      <t>ウデ</t>
    </rPh>
    <phoneticPr fontId="34"/>
  </si>
  <si>
    <t>ビニールレザー腕章(安全衛生推進者)</t>
    <rPh sb="7" eb="8">
      <t>ウデ</t>
    </rPh>
    <phoneticPr fontId="34"/>
  </si>
  <si>
    <t>ビニールレザー腕章(作業主任者)</t>
    <rPh sb="7" eb="8">
      <t>ウデ</t>
    </rPh>
    <phoneticPr fontId="34"/>
  </si>
  <si>
    <t>ビニールレザー腕章(店社安全衛生管理者)</t>
    <rPh sb="7" eb="8">
      <t>ウデ</t>
    </rPh>
    <rPh sb="12" eb="13">
      <t>アン</t>
    </rPh>
    <phoneticPr fontId="34"/>
  </si>
  <si>
    <t>ビニールレザー腕章(交通安全誘導者)</t>
    <rPh sb="7" eb="8">
      <t>ウデ</t>
    </rPh>
    <phoneticPr fontId="34"/>
  </si>
  <si>
    <t>反射式腕章(安全衛生推進者)</t>
    <rPh sb="3" eb="4">
      <t>ウデ</t>
    </rPh>
    <phoneticPr fontId="34"/>
  </si>
  <si>
    <t>マグネット標識(車両系建設機械運転者)</t>
    <rPh sb="15" eb="16">
      <t>ウン</t>
    </rPh>
    <phoneticPr fontId="34"/>
  </si>
  <si>
    <t>Ｂ標識（４・ずい道覆工）</t>
    <rPh sb="1" eb="3">
      <t>ヒョウシキ</t>
    </rPh>
    <rPh sb="8" eb="9">
      <t>ミチ</t>
    </rPh>
    <rPh sb="9" eb="11">
      <t>フッコウ</t>
    </rPh>
    <phoneticPr fontId="34"/>
  </si>
  <si>
    <t>Ｂ標識（５・型枠支保工）</t>
    <rPh sb="1" eb="3">
      <t>ヒョウシキ</t>
    </rPh>
    <rPh sb="6" eb="7">
      <t>カタ</t>
    </rPh>
    <rPh sb="7" eb="8">
      <t>ワク</t>
    </rPh>
    <rPh sb="8" eb="11">
      <t>シホコウ</t>
    </rPh>
    <phoneticPr fontId="34"/>
  </si>
  <si>
    <t>Ｂ標識（６・足場組立、解体）</t>
    <rPh sb="1" eb="3">
      <t>ヒョウシキ</t>
    </rPh>
    <rPh sb="6" eb="8">
      <t>アシバ</t>
    </rPh>
    <rPh sb="8" eb="10">
      <t>クミタテ</t>
    </rPh>
    <rPh sb="11" eb="13">
      <t>カイタイ</t>
    </rPh>
    <phoneticPr fontId="34"/>
  </si>
  <si>
    <t>Ｄ標識（２・緊急時連絡表）</t>
    <rPh sb="6" eb="9">
      <t>キンキュウジ</t>
    </rPh>
    <rPh sb="9" eb="11">
      <t>レンラク</t>
    </rPh>
    <rPh sb="11" eb="12">
      <t>ヒョウ</t>
    </rPh>
    <phoneticPr fontId="34"/>
  </si>
  <si>
    <t>ヘルメッシュ　－飛翔－（白：エアライト）</t>
    <rPh sb="8" eb="10">
      <t>ヒショウ</t>
    </rPh>
    <rPh sb="12" eb="13">
      <t>シロ</t>
    </rPh>
    <phoneticPr fontId="34"/>
  </si>
  <si>
    <t>ヘルメッシュ　－飛翔－（ブルー：エアライト）</t>
    <rPh sb="8" eb="10">
      <t>ヒショウ</t>
    </rPh>
    <phoneticPr fontId="34"/>
  </si>
  <si>
    <t>危険の実感   墜落した男の訴え</t>
    <rPh sb="8" eb="9">
      <t>ツイ</t>
    </rPh>
    <rPh sb="12" eb="13">
      <t>オトコ</t>
    </rPh>
    <phoneticPr fontId="34"/>
  </si>
  <si>
    <t>教育判断</t>
    <rPh sb="0" eb="4">
      <t>キョウイクハンダン</t>
    </rPh>
    <phoneticPr fontId="6"/>
  </si>
  <si>
    <t>シートタイプ判断</t>
    <rPh sb="6" eb="8">
      <t>ハンダン</t>
    </rPh>
    <phoneticPr fontId="6"/>
  </si>
  <si>
    <t>結果</t>
    <rPh sb="0" eb="2">
      <t>ケッカ</t>
    </rPh>
    <phoneticPr fontId="6"/>
  </si>
  <si>
    <t>会　員</t>
    <rPh sb="0" eb="1">
      <t>カイ</t>
    </rPh>
    <rPh sb="2" eb="3">
      <t>イン</t>
    </rPh>
    <phoneticPr fontId="1"/>
  </si>
  <si>
    <t>非会員</t>
    <rPh sb="0" eb="3">
      <t>ヒカイイン</t>
    </rPh>
    <phoneticPr fontId="1"/>
  </si>
  <si>
    <t>定価</t>
    <rPh sb="0" eb="2">
      <t>テイカ</t>
    </rPh>
    <phoneticPr fontId="1"/>
  </si>
  <si>
    <t>000001</t>
  </si>
  <si>
    <t>発送料(             ～5,000円)</t>
  </si>
  <si>
    <t>000002</t>
  </si>
  <si>
    <t>発送料( 5,001円～10,000円)</t>
  </si>
  <si>
    <t>000003</t>
  </si>
  <si>
    <t>発送料(10,001円～20,000円)</t>
  </si>
  <si>
    <t>000004</t>
  </si>
  <si>
    <t>発送料(20,001円～           )</t>
  </si>
  <si>
    <t>特別(期日指定)送料</t>
  </si>
  <si>
    <t>000010</t>
  </si>
  <si>
    <t>発送料(ポスターのみで5,000円以下の注文の場合)</t>
  </si>
  <si>
    <t>発送料(ＤＶＤのみの注文の場合)</t>
    <rPh sb="10" eb="12">
      <t>チュウモン</t>
    </rPh>
    <rPh sb="13" eb="15">
      <t>バアイ</t>
    </rPh>
    <phoneticPr fontId="1"/>
  </si>
  <si>
    <t>セルの結合は解除のこと</t>
    <rPh sb="3" eb="5">
      <t>ケツゴウ</t>
    </rPh>
    <rPh sb="6" eb="8">
      <t>カイジョ</t>
    </rPh>
    <phoneticPr fontId="7"/>
  </si>
  <si>
    <t>DVD判断</t>
  </si>
  <si>
    <t>商品コード表</t>
    <phoneticPr fontId="6"/>
  </si>
  <si>
    <t>名入れあれば表示あり</t>
    <rPh sb="0" eb="2">
      <t>ナイ</t>
    </rPh>
    <rPh sb="6" eb="8">
      <t>ヒョウジ</t>
    </rPh>
    <phoneticPr fontId="6"/>
  </si>
  <si>
    <t>原価選択</t>
    <rPh sb="0" eb="2">
      <t>ゲンカ</t>
    </rPh>
    <rPh sb="2" eb="4">
      <t>センタク</t>
    </rPh>
    <phoneticPr fontId="6"/>
  </si>
  <si>
    <t>商品コード表タイプ</t>
    <rPh sb="0" eb="2">
      <t>ショウヒン</t>
    </rPh>
    <rPh sb="5" eb="6">
      <t>ヒョウ</t>
    </rPh>
    <phoneticPr fontId="6"/>
  </si>
  <si>
    <t>フルバージョン</t>
  </si>
  <si>
    <t>フルバージョン</t>
    <phoneticPr fontId="6"/>
  </si>
  <si>
    <t>支部価格なし</t>
    <rPh sb="0" eb="2">
      <t>シブ</t>
    </rPh>
    <rPh sb="2" eb="4">
      <t>カカク</t>
    </rPh>
    <phoneticPr fontId="6"/>
  </si>
  <si>
    <t>✔</t>
    <phoneticPr fontId="6"/>
  </si>
  <si>
    <t>単価算出不能検出</t>
    <rPh sb="0" eb="2">
      <t>タンカ</t>
    </rPh>
    <rPh sb="2" eb="4">
      <t>サンシュツ</t>
    </rPh>
    <rPh sb="4" eb="6">
      <t>フノウ</t>
    </rPh>
    <rPh sb="6" eb="8">
      <t>ケンシュツ</t>
    </rPh>
    <phoneticPr fontId="6"/>
  </si>
  <si>
    <t>ご相談ください</t>
    <rPh sb="1" eb="3">
      <t>ソウダン</t>
    </rPh>
    <phoneticPr fontId="6"/>
  </si>
  <si>
    <t>※ 商品番号が分からないときは、電話叉はメールで建設業
　　労働災害防止協会福島県支部までお問い合わせください。</t>
    <rPh sb="2" eb="4">
      <t>ショウヒン</t>
    </rPh>
    <rPh sb="4" eb="6">
      <t>バンゴウ</t>
    </rPh>
    <rPh sb="7" eb="8">
      <t>ワ</t>
    </rPh>
    <rPh sb="16" eb="18">
      <t>デンワ</t>
    </rPh>
    <rPh sb="18" eb="19">
      <t>マタ</t>
    </rPh>
    <rPh sb="24" eb="27">
      <t>ケンセツギョウ</t>
    </rPh>
    <rPh sb="30" eb="32">
      <t>ロウドウ</t>
    </rPh>
    <rPh sb="32" eb="34">
      <t>サイガイ</t>
    </rPh>
    <rPh sb="34" eb="36">
      <t>ボウシ</t>
    </rPh>
    <rPh sb="36" eb="38">
      <t>キョウカイ</t>
    </rPh>
    <rPh sb="38" eb="41">
      <t>フクシマケン</t>
    </rPh>
    <rPh sb="41" eb="43">
      <t>シブ</t>
    </rPh>
    <rPh sb="46" eb="47">
      <t>ト</t>
    </rPh>
    <rPh sb="48" eb="49">
      <t>ア</t>
    </rPh>
    <phoneticPr fontId="3"/>
  </si>
  <si>
    <t>　　送　　　料</t>
    <rPh sb="2" eb="3">
      <t>ソウ</t>
    </rPh>
    <rPh sb="6" eb="7">
      <t>リョウ</t>
    </rPh>
    <phoneticPr fontId="6"/>
  </si>
  <si>
    <t>　　期日指定（必着希望）</t>
    <rPh sb="2" eb="4">
      <t>キジツ</t>
    </rPh>
    <rPh sb="4" eb="6">
      <t>シテイ</t>
    </rPh>
    <rPh sb="7" eb="9">
      <t>ヒッチャク</t>
    </rPh>
    <rPh sb="9" eb="11">
      <t>キボウ</t>
    </rPh>
    <phoneticPr fontId="6"/>
  </si>
  <si>
    <t>　　品　　　代</t>
    <rPh sb="2" eb="3">
      <t>シナ</t>
    </rPh>
    <rPh sb="6" eb="7">
      <t>ダイ</t>
    </rPh>
    <phoneticPr fontId="6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</si>
  <si>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2,040円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</si>
  <si>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r>
      <t>住所　：</t>
    </r>
    <r>
      <rPr>
        <sz val="14"/>
        <color theme="1"/>
        <rFont val="ＭＳ Ｐゴシック"/>
        <family val="3"/>
        <charset val="128"/>
        <scheme val="minor"/>
      </rPr>
      <t xml:space="preserve"> (〒</t>
    </r>
    <phoneticPr fontId="3"/>
  </si>
  <si>
    <t>総合版</t>
    <phoneticPr fontId="6"/>
  </si>
  <si>
    <t>データ変換シート</t>
    <phoneticPr fontId="6"/>
  </si>
  <si>
    <t>申込書</t>
    <phoneticPr fontId="6"/>
  </si>
  <si>
    <t>税込合計金額（税10％）</t>
    <rPh sb="0" eb="2">
      <t>ゼイコミ</t>
    </rPh>
    <rPh sb="2" eb="4">
      <t>ゴウケイ</t>
    </rPh>
    <rPh sb="4" eb="6">
      <t>キンガク</t>
    </rPh>
    <rPh sb="7" eb="8">
      <t>ゼイ</t>
    </rPh>
    <phoneticPr fontId="6"/>
  </si>
  <si>
    <t>Ctrl＋ｙ　　　注文書読込</t>
  </si>
  <si>
    <t>Ctrl＋ｒ　　　シートロック</t>
  </si>
  <si>
    <t>クリック⇒</t>
    <phoneticPr fontId="6"/>
  </si>
  <si>
    <t>商品番号がありません。お問い合わせください。</t>
    <rPh sb="12" eb="13">
      <t>ト</t>
    </rPh>
    <rPh sb="14" eb="15">
      <t>ア</t>
    </rPh>
    <phoneticPr fontId="6"/>
  </si>
  <si>
    <t>番号がないときの表示</t>
    <rPh sb="0" eb="2">
      <t>バンゴウ</t>
    </rPh>
    <rPh sb="8" eb="10">
      <t>ヒョウジ</t>
    </rPh>
    <phoneticPr fontId="6"/>
  </si>
  <si>
    <t>建設業労働災害防止協会福島県支部</t>
    <rPh sb="0" eb="16">
      <t>ケンサイボウ</t>
    </rPh>
    <phoneticPr fontId="5"/>
  </si>
  <si>
    <t>フリガナ</t>
    <phoneticPr fontId="6"/>
  </si>
  <si>
    <t>建災防福島県支部県北分会</t>
  </si>
  <si>
    <t>建災防福島県支部二本松分会</t>
  </si>
  <si>
    <t>建災防福島県支部郡山分会</t>
  </si>
  <si>
    <t>建災防福島県支部田村分会</t>
  </si>
  <si>
    <t>建災防福島県支部須賀川分会</t>
  </si>
  <si>
    <t>建災防福島県支部石川分会</t>
  </si>
  <si>
    <t>建災防福島県支部県南分会</t>
  </si>
  <si>
    <t>建災防福島県支部県南分会東白川方部会</t>
  </si>
  <si>
    <t>建災防福島県支部若松分会</t>
  </si>
  <si>
    <t>建災防福島県支部宮下分会</t>
  </si>
  <si>
    <t>建災防福島県支部喜多方分会</t>
  </si>
  <si>
    <t>建災防福島県支部猪苗代分会</t>
  </si>
  <si>
    <t>建災防福島県支部田島分会</t>
  </si>
  <si>
    <t>建災防福島県支部山口分会</t>
  </si>
  <si>
    <t>建災防福島県支部いわき分会</t>
  </si>
  <si>
    <t>建災防福島県支部相馬分会</t>
  </si>
  <si>
    <t>建災防福島県支部双葉分会</t>
  </si>
  <si>
    <t>一戸建て等石綿含有建材調査者講習用ﾃｷｽﾄ</t>
  </si>
  <si>
    <t>単位</t>
    <rPh sb="0" eb="2">
      <t>タンイ</t>
    </rPh>
    <phoneticPr fontId="34"/>
  </si>
  <si>
    <t>ポスター判断</t>
    <rPh sb="4" eb="6">
      <t>ハンダン</t>
    </rPh>
    <phoneticPr fontId="67"/>
  </si>
  <si>
    <t>名入れ判断</t>
    <rPh sb="0" eb="2">
      <t>ナイ</t>
    </rPh>
    <rPh sb="3" eb="5">
      <t>ハンダン</t>
    </rPh>
    <phoneticPr fontId="67"/>
  </si>
  <si>
    <t>足場特別教育用テキストとサブテキスト（英語版）2セット</t>
    <rPh sb="19" eb="21">
      <t>エイゴ</t>
    </rPh>
    <rPh sb="21" eb="22">
      <t>バン</t>
    </rPh>
    <phoneticPr fontId="34"/>
  </si>
  <si>
    <t>フルハーネス型安全帯使用作業特別教育テキストとサブテキスト（英語版）2セット</t>
    <rPh sb="30" eb="32">
      <t>エイゴ</t>
    </rPh>
    <rPh sb="32" eb="33">
      <t>バン</t>
    </rPh>
    <phoneticPr fontId="34"/>
  </si>
  <si>
    <t>建災防統一安全標識(日、英、中、ベトナム４ヶ国語)（１）頭上注意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ズジョウ</t>
    </rPh>
    <rPh sb="30" eb="32">
      <t>チュウイ</t>
    </rPh>
    <phoneticPr fontId="34"/>
  </si>
  <si>
    <t>建災防統一安全標識(日、英、中、ベトナム４ヶ国語)（２）足もと注意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アシ</t>
    </rPh>
    <rPh sb="31" eb="33">
      <t>チュウイ</t>
    </rPh>
    <phoneticPr fontId="34"/>
  </si>
  <si>
    <t>建災防統一安全標識(日、英、中、ベトナム４ヶ国語)（３）開口部注意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カイコウブ</t>
    </rPh>
    <rPh sb="31" eb="33">
      <t>チュウイ</t>
    </rPh>
    <phoneticPr fontId="34"/>
  </si>
  <si>
    <t>建災防統一安全標識(日、英、中、ベトナム４ヶ国語)（４）感電注意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カンデン</t>
    </rPh>
    <rPh sb="30" eb="32">
      <t>チュウイ</t>
    </rPh>
    <phoneticPr fontId="34"/>
  </si>
  <si>
    <t>建災防統一安全標識(日、英、中、ベトナム４ヶ国語)（５）安全帯使用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アンゼンタイ</t>
    </rPh>
    <rPh sb="31" eb="33">
      <t>シヨウ</t>
    </rPh>
    <phoneticPr fontId="34"/>
  </si>
  <si>
    <t>建災防統一安全標識(日、英、中、ベトナム４ヶ国語)（６）保護帽着用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ホゴ</t>
    </rPh>
    <rPh sb="30" eb="31">
      <t>ボウ</t>
    </rPh>
    <rPh sb="31" eb="33">
      <t>チャクヨウ</t>
    </rPh>
    <phoneticPr fontId="34"/>
  </si>
  <si>
    <t>建災防統一安全標識(日、英、中、ベトナム４ヶ国語)（７）立入禁止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タ</t>
    </rPh>
    <rPh sb="29" eb="30">
      <t>イ</t>
    </rPh>
    <rPh sb="30" eb="32">
      <t>キンシ</t>
    </rPh>
    <phoneticPr fontId="34"/>
  </si>
  <si>
    <t>建災防統一安全標識(日、英、中、ベトナム４ヶ国語)（８）整理整頓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セイリ</t>
    </rPh>
    <rPh sb="30" eb="32">
      <t>セイトン</t>
    </rPh>
    <phoneticPr fontId="34"/>
  </si>
  <si>
    <t>建災防統一安全標識(日、英、中、ベトナム４ヶ国語)（９）最大積載荷重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サイダイ</t>
    </rPh>
    <rPh sb="30" eb="32">
      <t>セキサイ</t>
    </rPh>
    <rPh sb="32" eb="34">
      <t>カジュウ</t>
    </rPh>
    <phoneticPr fontId="34"/>
  </si>
  <si>
    <t>建災防統一安全標識(日、英、中、ベトナム４ヶ国語)（１０）消火器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ショウカキ</t>
    </rPh>
    <phoneticPr fontId="34"/>
  </si>
  <si>
    <t>建災防統一安全標識(日、英、中、ベトナム４ヶ国語)（１１）喫煙所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キツエンジョ</t>
    </rPh>
    <phoneticPr fontId="34"/>
  </si>
  <si>
    <t>建災防統一安全標識(日、英、中、ベトナム４ヶ国語)（１２）禁煙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キンエン</t>
    </rPh>
    <phoneticPr fontId="34"/>
  </si>
  <si>
    <t>建災防統一安全標識(日、英、中、ベトナム４ヶ国語)（１３）火気厳禁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カキ</t>
    </rPh>
    <rPh sb="31" eb="33">
      <t>ゲンキン</t>
    </rPh>
    <phoneticPr fontId="34"/>
  </si>
  <si>
    <t>建災防統一安全標識(日、英、中、ベトナム４ヶ国語)（１４）駐車禁止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チュウシャ</t>
    </rPh>
    <rPh sb="31" eb="33">
      <t>キンシ</t>
    </rPh>
    <phoneticPr fontId="34"/>
  </si>
  <si>
    <t>建災防統一安全標識(日、英、中、ベトナム４ヶ国語)（１５）墜落注意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ツイラク</t>
    </rPh>
    <rPh sb="31" eb="33">
      <t>チュウイ</t>
    </rPh>
    <phoneticPr fontId="34"/>
  </si>
  <si>
    <t>建災防統一安全標識(日、英、中、ベトナム４ヶ国語)（１６）担架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タンカ</t>
    </rPh>
    <phoneticPr fontId="34"/>
  </si>
  <si>
    <t>建災防統一安全標識(日、英、中、ベトナム４ヶ国語)（１７）ＡＥＤ設置場所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32" eb="34">
      <t>セッチ</t>
    </rPh>
    <rPh sb="34" eb="36">
      <t>バショ</t>
    </rPh>
    <phoneticPr fontId="34"/>
  </si>
  <si>
    <t>建災防統一安全標識(日、英、中、ベトナム４ヶ国語)（１８）酸欠注意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サンケツ</t>
    </rPh>
    <rPh sb="31" eb="33">
      <t>チュウイ</t>
    </rPh>
    <phoneticPr fontId="34"/>
  </si>
  <si>
    <t>建災防統一安全標識(日、英、中、ベトナム４ヶ国語)（１９）安全通路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アンゼン</t>
    </rPh>
    <rPh sb="31" eb="33">
      <t>ツウロ</t>
    </rPh>
    <phoneticPr fontId="34"/>
  </si>
  <si>
    <t>建災防統一安全標識(日、英、中、ベトナム４ヶ国語)（２０）昇降階段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ショウコウ</t>
    </rPh>
    <rPh sb="31" eb="33">
      <t>カイダン</t>
    </rPh>
    <phoneticPr fontId="34"/>
  </si>
  <si>
    <t>建災防統一安全標識(日、英、中、ベトナム４ヶ国語)（２１）休憩所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キュウケイ</t>
    </rPh>
    <rPh sb="31" eb="32">
      <t>ジョ</t>
    </rPh>
    <phoneticPr fontId="34"/>
  </si>
  <si>
    <t>建災防統一安全標識(日、英、中、ベトナム４ヶ国語)（２２）路肩注意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ロカタ</t>
    </rPh>
    <rPh sb="31" eb="33">
      <t>チュウイ</t>
    </rPh>
    <phoneticPr fontId="34"/>
  </si>
  <si>
    <t>建災防統一安全標識(日、英、中、ベトナム４ヶ国語)（２３）警報設備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ケイホウ</t>
    </rPh>
    <rPh sb="31" eb="33">
      <t>セツビ</t>
    </rPh>
    <phoneticPr fontId="34"/>
  </si>
  <si>
    <t>建災防統一安全標識(日、英、中、ベトナム４ヶ国語)（２４）有機溶剤使用中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ユウキ</t>
    </rPh>
    <rPh sb="31" eb="33">
      <t>ヨウザイ</t>
    </rPh>
    <rPh sb="33" eb="36">
      <t>シヨウチュウ</t>
    </rPh>
    <phoneticPr fontId="34"/>
  </si>
  <si>
    <t>備考</t>
    <rPh sb="0" eb="2">
      <t>ビコウ</t>
    </rPh>
    <phoneticPr fontId="9"/>
  </si>
  <si>
    <t>必着</t>
    <rPh sb="0" eb="2">
      <t>ヒッチャク</t>
    </rPh>
    <phoneticPr fontId="9"/>
  </si>
  <si>
    <t>全角３０桁</t>
    <rPh sb="0" eb="2">
      <t>ゼンカク</t>
    </rPh>
    <rPh sb="4" eb="5">
      <t>ケタ</t>
    </rPh>
    <phoneticPr fontId="9"/>
  </si>
  <si>
    <t>福島市北中央一丁目22</t>
  </si>
  <si>
    <t>二本松市市海道108</t>
  </si>
  <si>
    <t>田村郡三春町桜ケ丘2丁目1-1</t>
  </si>
  <si>
    <t>須賀川市堀底町8-4</t>
  </si>
  <si>
    <t>白河市昭和町296-1</t>
  </si>
  <si>
    <t>会津若松市山鹿町2-16</t>
  </si>
  <si>
    <t>いわき市平字童子町4-18</t>
  </si>
  <si>
    <t>南相馬市原町区錦町1丁目25アースム２階</t>
  </si>
  <si>
    <t>※図書名・用品名については、スペースの関係で、一部省略した名称で掲載している場合があります。</t>
    <rPh sb="1" eb="3">
      <t>トショ</t>
    </rPh>
    <rPh sb="3" eb="4">
      <t>メイ</t>
    </rPh>
    <rPh sb="5" eb="7">
      <t>ヨウヒン</t>
    </rPh>
    <rPh sb="7" eb="8">
      <t>メイ</t>
    </rPh>
    <rPh sb="19" eb="21">
      <t>カンケイ</t>
    </rPh>
    <rPh sb="23" eb="25">
      <t>イチブ</t>
    </rPh>
    <rPh sb="25" eb="27">
      <t>ショウリャク</t>
    </rPh>
    <rPh sb="29" eb="31">
      <t>メイショウ</t>
    </rPh>
    <rPh sb="32" eb="34">
      <t>ケイサイ</t>
    </rPh>
    <rPh sb="38" eb="40">
      <t>バアイ</t>
    </rPh>
    <phoneticPr fontId="34"/>
  </si>
  <si>
    <t>空白判断</t>
    <rPh sb="0" eb="2">
      <t>クウハク</t>
    </rPh>
    <rPh sb="2" eb="4">
      <t>ハンダン</t>
    </rPh>
    <phoneticPr fontId="9"/>
  </si>
  <si>
    <t>金額の有無</t>
    <rPh sb="0" eb="2">
      <t>キンガク</t>
    </rPh>
    <rPh sb="3" eb="5">
      <t>ウム</t>
    </rPh>
    <phoneticPr fontId="6"/>
  </si>
  <si>
    <t>不整地運搬車運転者教本</t>
    <phoneticPr fontId="34"/>
  </si>
  <si>
    <t>高所作業車運転者教本</t>
    <phoneticPr fontId="34"/>
  </si>
  <si>
    <t>ずい道等の掘削等作業指針(山岳編)</t>
    <phoneticPr fontId="34"/>
  </si>
  <si>
    <t>ずい道等の掘削等作業指針(シールド・推進編)</t>
    <phoneticPr fontId="34"/>
  </si>
  <si>
    <t>ずい道等の覆工作業指針</t>
    <phoneticPr fontId="34"/>
  </si>
  <si>
    <t>型枠及び型枠支保工の作業指針</t>
    <phoneticPr fontId="34"/>
  </si>
  <si>
    <t>足場の組立て等工事の作業指針</t>
    <phoneticPr fontId="34"/>
  </si>
  <si>
    <t>建築物等の鉄骨組立て等の作業指針(鉄塔・その他編)</t>
    <phoneticPr fontId="34"/>
  </si>
  <si>
    <t>木造家屋建築工事の作業指針</t>
    <phoneticPr fontId="34"/>
  </si>
  <si>
    <t>コンクリート工作物解体工事の作業指針</t>
    <phoneticPr fontId="34"/>
  </si>
  <si>
    <t>酸素欠乏症等の防止</t>
    <phoneticPr fontId="34"/>
  </si>
  <si>
    <t>鋼橋架設等の作業指針</t>
    <phoneticPr fontId="34"/>
  </si>
  <si>
    <t>コンクリート橋架設等の作業指針</t>
    <phoneticPr fontId="34"/>
  </si>
  <si>
    <t>小型車両系建設機械運転者必携(整地等及び解体用)</t>
    <phoneticPr fontId="34"/>
  </si>
  <si>
    <t>基礎工事用機械運転者必携</t>
    <phoneticPr fontId="34"/>
  </si>
  <si>
    <t>－</t>
    <phoneticPr fontId="34"/>
  </si>
  <si>
    <t>ローラー運転者必携</t>
    <phoneticPr fontId="34"/>
  </si>
  <si>
    <t>コンクリートポンプ車運転者必携</t>
    <phoneticPr fontId="34"/>
  </si>
  <si>
    <t>ボーリングマシン運転者必携</t>
    <phoneticPr fontId="34"/>
  </si>
  <si>
    <t>高所作業車運転者必携</t>
    <phoneticPr fontId="34"/>
  </si>
  <si>
    <t>ウインチ運転者必携</t>
    <phoneticPr fontId="34"/>
  </si>
  <si>
    <t>ジャッキ式つり上げ機械連転者必携</t>
    <phoneticPr fontId="34"/>
  </si>
  <si>
    <t>潜函作業の安全</t>
    <phoneticPr fontId="34"/>
  </si>
  <si>
    <t>再圧室操作マニュアル</t>
    <phoneticPr fontId="34"/>
  </si>
  <si>
    <t>粉じんによる疾病の防止</t>
    <phoneticPr fontId="34"/>
  </si>
  <si>
    <t>トンネル作業の安全(シールド編)</t>
    <phoneticPr fontId="34"/>
  </si>
  <si>
    <t>振動工具取扱作業の管理(管理者用)</t>
    <phoneticPr fontId="34"/>
  </si>
  <si>
    <t>振動工具取扱作業の知識(作業者用)</t>
    <phoneticPr fontId="34"/>
  </si>
  <si>
    <t>有機溶剤業務の知識(作業者用)</t>
    <phoneticPr fontId="34"/>
  </si>
  <si>
    <t>木造建築物の組立て等作業の安全</t>
    <phoneticPr fontId="34"/>
  </si>
  <si>
    <t>車両系建設機械(整地等)運転業務の安全</t>
    <phoneticPr fontId="34"/>
  </si>
  <si>
    <t>店社安全衛生管理者の手引</t>
    <phoneticPr fontId="34"/>
  </si>
  <si>
    <t>建設業安全衛生推進者の手引</t>
    <phoneticPr fontId="34"/>
  </si>
  <si>
    <t>専門工事業者のためのリスクアセスメントの手引(電気工事業編)</t>
    <phoneticPr fontId="34"/>
  </si>
  <si>
    <t>専門工事業者のためのリスクアセスメ ントの手引(管工事業編)</t>
    <phoneticPr fontId="34"/>
  </si>
  <si>
    <t>新リスクアセスメント導入のポイント</t>
    <phoneticPr fontId="34"/>
  </si>
  <si>
    <t>リスクアセスメントの進め方(建築・設備編)</t>
    <phoneticPr fontId="34"/>
  </si>
  <si>
    <t>リスクアセスメントによる現場点検表(建築編・共通編)</t>
    <phoneticPr fontId="34"/>
  </si>
  <si>
    <t>安全衛生計画とリスクアセスメント</t>
    <phoneticPr fontId="34"/>
  </si>
  <si>
    <t>作業手順とリスクアセスメント</t>
    <phoneticPr fontId="34"/>
  </si>
  <si>
    <t>建設現場の安全衛生Q&amp;A</t>
    <phoneticPr fontId="34"/>
  </si>
  <si>
    <t>建設業の安全衛生Q&amp;A</t>
    <phoneticPr fontId="34"/>
  </si>
  <si>
    <t>建設業における安全管理者の手引</t>
    <phoneticPr fontId="34"/>
  </si>
  <si>
    <t>安全施工サイクル</t>
    <phoneticPr fontId="34"/>
  </si>
  <si>
    <t>元方事業者による建設現場安全管理指針の解説</t>
    <phoneticPr fontId="34"/>
  </si>
  <si>
    <t>職長のためのリスクアセスメントーレベルアツプ教育用テキストー</t>
    <phoneticPr fontId="34"/>
  </si>
  <si>
    <t>職長・安全衛生責任者教育テキスト</t>
    <phoneticPr fontId="34"/>
  </si>
  <si>
    <t>低層住宅建築現場におけるわかりやすい日常の安全管理</t>
    <phoneticPr fontId="34"/>
  </si>
  <si>
    <t>ニューコスモス 建設業労働安全衛生マネジントシステムガイドラインの解説</t>
    <phoneticPr fontId="34"/>
  </si>
  <si>
    <t>鋼橋架設工事の安全</t>
    <phoneticPr fontId="34"/>
  </si>
  <si>
    <t>開削工事の安全</t>
    <phoneticPr fontId="34"/>
  </si>
  <si>
    <t>プレストレストコンクリート橋架設工事の安全</t>
    <phoneticPr fontId="34"/>
  </si>
  <si>
    <t>切取工事の安全</t>
    <phoneticPr fontId="34"/>
  </si>
  <si>
    <t>ビル建築工事の安全</t>
    <phoneticPr fontId="34"/>
  </si>
  <si>
    <t>圧気工事の安全</t>
    <phoneticPr fontId="34"/>
  </si>
  <si>
    <t>橋梁建設工事における型枠支保工の安全技術指針</t>
    <phoneticPr fontId="34"/>
  </si>
  <si>
    <t>斜面掘削工事における土砂崩壊災害防止マニュアル</t>
    <phoneticPr fontId="34"/>
  </si>
  <si>
    <t>足場先行工法に関するガイドラインの活用の手引</t>
    <phoneticPr fontId="34"/>
  </si>
  <si>
    <t>土止め先行工法に関するガイドラインとその解説</t>
    <phoneticPr fontId="34"/>
  </si>
  <si>
    <t>鋼橋架設工事セーフティ・アセスメント</t>
    <phoneticPr fontId="34"/>
  </si>
  <si>
    <t>推進工事セーフティ・アセスメント</t>
    <phoneticPr fontId="34"/>
  </si>
  <si>
    <t>建設業等における熱中症の予防</t>
    <phoneticPr fontId="34"/>
  </si>
  <si>
    <t>建設現場等で熱中症を防ぐために!</t>
    <phoneticPr fontId="34"/>
  </si>
  <si>
    <t>建設業における快適職場づくりのすすめ方</t>
    <phoneticPr fontId="34"/>
  </si>
  <si>
    <t>建設業における一酸化炭素中毒予防マニュアル</t>
    <phoneticPr fontId="34"/>
  </si>
  <si>
    <t>改訂高気圧作業安全衛生の手引</t>
    <phoneticPr fontId="34"/>
  </si>
  <si>
    <t>建設業におけるメンタルヘルス対策の進め方</t>
    <phoneticPr fontId="34"/>
  </si>
  <si>
    <t>裁判例から学ぶ建設業のメンタルヘルス</t>
    <phoneticPr fontId="34"/>
  </si>
  <si>
    <t>建設現場の職場環境マニュアル(CD-ROM付き)</t>
    <phoneticPr fontId="34"/>
  </si>
  <si>
    <t>安全衛生テキスト</t>
    <phoneticPr fontId="34"/>
  </si>
  <si>
    <t>送り出し教育の手引</t>
    <phoneticPr fontId="34"/>
  </si>
  <si>
    <t>目で見る安全   第5集</t>
    <phoneticPr fontId="34"/>
  </si>
  <si>
    <t>新版　目で見る安全(土木工事編)</t>
    <phoneticPr fontId="34"/>
  </si>
  <si>
    <t>新規参入者教育用テキスト</t>
    <phoneticPr fontId="34"/>
  </si>
  <si>
    <t>クレーン機能付ドラグ・ショベル安全作業</t>
    <phoneticPr fontId="34"/>
  </si>
  <si>
    <t>安全衛生教育手帳</t>
    <phoneticPr fontId="34"/>
  </si>
  <si>
    <t>安全衛生教育手帳ケース</t>
    <phoneticPr fontId="34"/>
  </si>
  <si>
    <t>安全作業のポイント(作業員編)</t>
    <phoneticPr fontId="34"/>
  </si>
  <si>
    <t>安全作業・安全管理のポイント2冊セット</t>
    <phoneticPr fontId="34"/>
  </si>
  <si>
    <t>現場災害防止のポイント</t>
    <phoneticPr fontId="34"/>
  </si>
  <si>
    <t>小さなヒヤリ大きな危険</t>
    <phoneticPr fontId="34"/>
  </si>
  <si>
    <t>続    小さなヒヤリ    大きな危険</t>
    <phoneticPr fontId="34"/>
  </si>
  <si>
    <t>建設機械の作業の安全(油圧ショベル編)</t>
    <phoneticPr fontId="34"/>
  </si>
  <si>
    <t>CD-ROM付めざせ!指導の達人</t>
    <phoneticPr fontId="34"/>
  </si>
  <si>
    <t>CD-ROM付教えます!講師のノウハウ</t>
    <phoneticPr fontId="34"/>
  </si>
  <si>
    <t>送り出し教育の進め方CD-ROM</t>
    <phoneticPr fontId="34"/>
  </si>
  <si>
    <t>ウインチのCD-ROM(ウインチ特別教育講師用)</t>
    <phoneticPr fontId="34"/>
  </si>
  <si>
    <t>使用前点検表(1・ブルドーザー)</t>
    <phoneticPr fontId="34"/>
  </si>
  <si>
    <t>使用前点検表(2・モータ・グレーダ)</t>
    <phoneticPr fontId="34"/>
  </si>
  <si>
    <t>使用前点検表(4・トラクターショベル・ホイール式)</t>
    <phoneticPr fontId="34"/>
  </si>
  <si>
    <t>使用前点検表(8・油圧ショベル・履帯式)</t>
    <phoneticPr fontId="34"/>
  </si>
  <si>
    <t>使用前点検表(18・ロードローラ・油圧式)</t>
    <phoneticPr fontId="34"/>
  </si>
  <si>
    <t>使用前点検表(19・ロードローラ・機械式)</t>
    <phoneticPr fontId="34"/>
  </si>
  <si>
    <t>使用前点検表(20・タイヤローラ・機械式)</t>
    <phoneticPr fontId="34"/>
  </si>
  <si>
    <t>使用前点検表(22・振動ローラ・手押型)</t>
    <phoneticPr fontId="34"/>
  </si>
  <si>
    <t>使用前点検表(23・振動ローラ・搭乗型)</t>
    <phoneticPr fontId="34"/>
  </si>
  <si>
    <t>点検表を使ったわが社の安全管理(建築編)</t>
    <phoneticPr fontId="34"/>
  </si>
  <si>
    <t>道路舗装工事安全管理のチェックポイント</t>
    <phoneticPr fontId="34"/>
  </si>
  <si>
    <t>道路舗装工事のための工事別職種別安全対策シート</t>
    <phoneticPr fontId="34"/>
  </si>
  <si>
    <t>防じんマスクの正しい使い方</t>
    <phoneticPr fontId="34"/>
  </si>
  <si>
    <t>正しく使おう安全衛生保護具(安全靴 / 耳栓)</t>
    <phoneticPr fontId="34"/>
  </si>
  <si>
    <t>正しく使おう安全衛生保護具(作業用手袋)</t>
    <phoneticPr fontId="34"/>
  </si>
  <si>
    <t>木造家屋解体工事の安全作業手順</t>
    <phoneticPr fontId="34"/>
  </si>
  <si>
    <t>鉄筋コンクリート造構造物解体工事の安全作業手順</t>
    <phoneticPr fontId="34"/>
  </si>
  <si>
    <t>鉄骨造構造物解体工事の安全作業手順</t>
    <phoneticPr fontId="34"/>
  </si>
  <si>
    <t>車両系建設機械の安全作業手順</t>
    <phoneticPr fontId="34"/>
  </si>
  <si>
    <t>機械土工工事埋戻・転圧作業の安全作業手順</t>
    <phoneticPr fontId="34"/>
  </si>
  <si>
    <t>安全十訓</t>
    <phoneticPr fontId="34"/>
  </si>
  <si>
    <t>常時用安全ポスター(計画・手順よし！)</t>
    <phoneticPr fontId="34"/>
  </si>
  <si>
    <t>常時用安全ポスター(交通災害防止)</t>
    <phoneticPr fontId="34"/>
  </si>
  <si>
    <t>常時用安全ポスター(不安全行動)</t>
    <phoneticPr fontId="34"/>
  </si>
  <si>
    <t>常時用安全ポスター(足もと注意)</t>
    <phoneticPr fontId="34"/>
  </si>
  <si>
    <t>常時用安全ポスター(転倒災害を防ごう)</t>
    <phoneticPr fontId="34"/>
  </si>
  <si>
    <t>常時用安全ポスター(感電災害防止)</t>
    <phoneticPr fontId="34"/>
  </si>
  <si>
    <t>常時用安全ポスター(熱中症防止)</t>
    <phoneticPr fontId="34"/>
  </si>
  <si>
    <t>常時用安全ポスター(熱中症防止II)</t>
    <phoneticPr fontId="34"/>
  </si>
  <si>
    <t>常時用安全ポスター(熱中症防止(WBGT))</t>
    <phoneticPr fontId="34"/>
  </si>
  <si>
    <t>常時用安全ポスター(足場の点検)</t>
    <phoneticPr fontId="34"/>
  </si>
  <si>
    <t>常時用安全ポスター(重機旋回注意)</t>
    <phoneticPr fontId="34"/>
  </si>
  <si>
    <t>常時用安全ポスター(安全運転)</t>
    <phoneticPr fontId="34"/>
  </si>
  <si>
    <t>クレーン合図法ポスター</t>
    <phoneticPr fontId="34"/>
  </si>
  <si>
    <t>リスクアセスメントのぼり</t>
    <phoneticPr fontId="34"/>
  </si>
  <si>
    <t>リスクアセスメントワッペン(10枚1組)</t>
    <phoneticPr fontId="34"/>
  </si>
  <si>
    <t>三大災害ポスター(重機Ⅲ)</t>
    <phoneticPr fontId="34"/>
  </si>
  <si>
    <t>三大災害ポスター(共通Ⅲ)</t>
    <phoneticPr fontId="34"/>
  </si>
  <si>
    <t>三大災害のぼり(絶滅運動)</t>
    <phoneticPr fontId="34"/>
  </si>
  <si>
    <t>三大災害のぼり(なくそう)</t>
    <phoneticPr fontId="34"/>
  </si>
  <si>
    <t>三大災害のぼり(重機・土砂災害)</t>
    <phoneticPr fontId="34"/>
  </si>
  <si>
    <t>STOP！建設機械災害ワッペン(5枚1組)</t>
    <phoneticPr fontId="34"/>
  </si>
  <si>
    <t>三大災害ステッカー(5枚1組)</t>
    <phoneticPr fontId="34"/>
  </si>
  <si>
    <t>重機後部用ステッカー(5枚1組)</t>
    <phoneticPr fontId="34"/>
  </si>
  <si>
    <t>重機用表示ステッカー</t>
    <phoneticPr fontId="34"/>
  </si>
  <si>
    <t>マネジメントシステム運用中のぼり</t>
    <phoneticPr fontId="34"/>
  </si>
  <si>
    <t>コスモス認定建設事業場のぼり</t>
    <phoneticPr fontId="34"/>
  </si>
  <si>
    <t>新安全第一</t>
    <phoneticPr fontId="34"/>
  </si>
  <si>
    <t>新整理整頓</t>
    <phoneticPr fontId="34"/>
  </si>
  <si>
    <t>イラストのぼり（合図、確認）</t>
    <phoneticPr fontId="34"/>
  </si>
  <si>
    <t>イラストのぼり（危険予知）</t>
    <phoneticPr fontId="34"/>
  </si>
  <si>
    <t>イラストのぼり（作業手順）</t>
    <phoneticPr fontId="34"/>
  </si>
  <si>
    <t>イラストのぼり（安全第一）</t>
    <phoneticPr fontId="34"/>
  </si>
  <si>
    <t>イラストのぼり（保護具）</t>
    <phoneticPr fontId="34"/>
  </si>
  <si>
    <t>イラストのぼり（整理整頓）</t>
    <phoneticPr fontId="34"/>
  </si>
  <si>
    <t>横断幕(高所作業)</t>
    <phoneticPr fontId="34"/>
  </si>
  <si>
    <t>安全旗(大)</t>
    <phoneticPr fontId="34"/>
  </si>
  <si>
    <t>安全旗(中)</t>
    <phoneticPr fontId="34"/>
  </si>
  <si>
    <t>安全旗(小)</t>
    <phoneticPr fontId="34"/>
  </si>
  <si>
    <t>労働衛生旗(特大)</t>
    <phoneticPr fontId="34"/>
  </si>
  <si>
    <t>労働衛生旗(大)</t>
    <phoneticPr fontId="34"/>
  </si>
  <si>
    <t>労働衛生旗(中)</t>
    <phoneticPr fontId="34"/>
  </si>
  <si>
    <t>労働衛生旗(小)</t>
    <phoneticPr fontId="34"/>
  </si>
  <si>
    <t>安全衛生旗(大)</t>
    <phoneticPr fontId="34"/>
  </si>
  <si>
    <t>安全衛生旗(中)</t>
    <phoneticPr fontId="34"/>
  </si>
  <si>
    <t>安全衛生旗(小)</t>
    <phoneticPr fontId="34"/>
  </si>
  <si>
    <t>フェルト腕章(安全衛生責任者)</t>
    <phoneticPr fontId="34"/>
  </si>
  <si>
    <t>フェルト腕章(安全委員)</t>
    <phoneticPr fontId="34"/>
  </si>
  <si>
    <t>フェルト腕章(作業主任者)</t>
    <phoneticPr fontId="34"/>
  </si>
  <si>
    <t>フェルト腕章(安全管理者)</t>
    <phoneticPr fontId="34"/>
  </si>
  <si>
    <t>フェルト腕章(店社安全衛生管理者)</t>
    <phoneticPr fontId="34"/>
  </si>
  <si>
    <t>ビニールレザー腕章(安全管理者)</t>
    <phoneticPr fontId="34"/>
  </si>
  <si>
    <t>反射式腕章(統括安全衛生責任者)</t>
    <phoneticPr fontId="34"/>
  </si>
  <si>
    <t>反射式腕章(元方安全衛生管理者)</t>
    <phoneticPr fontId="34"/>
  </si>
  <si>
    <t>反射式腕章(作業主任者)</t>
    <phoneticPr fontId="34"/>
  </si>
  <si>
    <t>反射式腕章(安全管理者)</t>
    <phoneticPr fontId="34"/>
  </si>
  <si>
    <t>反射式腕章(店社安全衛生管理者)</t>
    <phoneticPr fontId="34"/>
  </si>
  <si>
    <t>反射式腕章(交通安全誘導者)</t>
    <phoneticPr fontId="34"/>
  </si>
  <si>
    <t>安全パトロール腕章</t>
    <phoneticPr fontId="34"/>
  </si>
  <si>
    <t>マグネット標識(高所作業車運転者)</t>
    <phoneticPr fontId="34"/>
  </si>
  <si>
    <t>マグネット標識(クレーン運転者)</t>
    <phoneticPr fontId="34"/>
  </si>
  <si>
    <t>マグネット標識(移動式クレーン運転者)</t>
    <phoneticPr fontId="34"/>
  </si>
  <si>
    <t>作業主任者等標識A(足場組立)</t>
    <phoneticPr fontId="34"/>
  </si>
  <si>
    <t>作業主任者等標識B (型枠支保工)</t>
    <phoneticPr fontId="34"/>
  </si>
  <si>
    <t>作業主任者等標識D (土止め支保工)</t>
    <phoneticPr fontId="34"/>
  </si>
  <si>
    <t>作業主任者等標識E  (鉄骨組立)</t>
    <phoneticPr fontId="34"/>
  </si>
  <si>
    <t>作業主任者等標識F(有機溶剤)</t>
    <phoneticPr fontId="34"/>
  </si>
  <si>
    <t>作業主任者等標識G  (玉掛資格者)</t>
    <phoneticPr fontId="34"/>
  </si>
  <si>
    <t>作業主任者等標識H (玉掛責任者)</t>
    <phoneticPr fontId="34"/>
  </si>
  <si>
    <t>作業主任者等標識I  (第一種酸欠)</t>
    <phoneticPr fontId="34"/>
  </si>
  <si>
    <t>そ～かいくん・Ⅱ</t>
    <phoneticPr fontId="34"/>
  </si>
  <si>
    <t>ひんやりドライタオル（ブルー）</t>
    <phoneticPr fontId="34"/>
  </si>
  <si>
    <t>ひんやりドライタオル（オレンジ）</t>
    <phoneticPr fontId="34"/>
  </si>
  <si>
    <t>サンガード</t>
    <phoneticPr fontId="34"/>
  </si>
  <si>
    <t>プロの職長からのアドバイス</t>
    <phoneticPr fontId="34"/>
  </si>
  <si>
    <t>安全施工サイクルと職長の役割</t>
    <phoneticPr fontId="34"/>
  </si>
  <si>
    <t>安衛法違反の送検事例から学ぶ安全管理</t>
    <phoneticPr fontId="34"/>
  </si>
  <si>
    <t>歩きたい</t>
    <phoneticPr fontId="34"/>
  </si>
  <si>
    <t>なぜ落ちたのお父さん</t>
    <phoneticPr fontId="34"/>
  </si>
  <si>
    <t>助かった！</t>
    <phoneticPr fontId="34"/>
  </si>
  <si>
    <t>移動式クレーンの安全運転</t>
    <phoneticPr fontId="34"/>
  </si>
  <si>
    <t>ザ・玉掛け</t>
    <phoneticPr fontId="34"/>
  </si>
  <si>
    <t>移動式クレーンの脅威</t>
    <phoneticPr fontId="34"/>
  </si>
  <si>
    <t>重機が襲う！</t>
    <phoneticPr fontId="34"/>
  </si>
  <si>
    <t>生活習慣病の自己チェック</t>
    <phoneticPr fontId="34"/>
  </si>
  <si>
    <t>労働災害事例とその防止対策+災害発生時の対応と救助</t>
    <phoneticPr fontId="34"/>
  </si>
  <si>
    <t>&lt;改訂版&gt;酸欠症等の災害事例と安全作業のポイント</t>
    <phoneticPr fontId="34"/>
  </si>
  <si>
    <t>&lt;改訂Ⅲ版&gt;安全な有機溶剤作業の基礎知識</t>
    <phoneticPr fontId="34"/>
  </si>
  <si>
    <t>建設現場のヒューマンエラーを防ぐ決め手</t>
    <phoneticPr fontId="34"/>
  </si>
  <si>
    <t>落ちるな・転ぶな・無茶するな！</t>
    <phoneticPr fontId="34"/>
  </si>
  <si>
    <t>切る・削る・磨くの危機</t>
    <phoneticPr fontId="34"/>
  </si>
  <si>
    <t>切る!剌す！一電動工具の威力を検証一</t>
    <phoneticPr fontId="34"/>
  </si>
  <si>
    <t>魔の一瞬Ⅱ (電動・エアー工具編)</t>
    <phoneticPr fontId="34"/>
  </si>
  <si>
    <t>知らないとケガをする!電動丸のこの使い方</t>
    <phoneticPr fontId="34"/>
  </si>
  <si>
    <t>作業手順書ってなんだ？！</t>
    <phoneticPr fontId="34"/>
  </si>
  <si>
    <t>イメージすれば危険が見える</t>
    <phoneticPr fontId="34"/>
  </si>
  <si>
    <t>現場分別　－リサイクルへの第一歩－</t>
    <phoneticPr fontId="34"/>
  </si>
  <si>
    <t>明日からでは遅すぎる・2　－誰がやる！－</t>
    <phoneticPr fontId="34"/>
  </si>
  <si>
    <t>これぞ究極の安全パトロール</t>
    <phoneticPr fontId="34"/>
  </si>
  <si>
    <t>車両系建機運転者教本(解体用)</t>
    <phoneticPr fontId="34"/>
  </si>
  <si>
    <t>建設業におけるアーク溶接等作業の安全</t>
    <phoneticPr fontId="34"/>
  </si>
  <si>
    <t>自由研削砥石の安全作業</t>
    <phoneticPr fontId="34"/>
  </si>
  <si>
    <t>低圧電気取扱作業の安全</t>
    <phoneticPr fontId="34"/>
  </si>
  <si>
    <t>建設業における酸素欠乏症等の予防</t>
    <phoneticPr fontId="34"/>
  </si>
  <si>
    <t>木造建築物解体作業の安全</t>
    <phoneticPr fontId="34"/>
  </si>
  <si>
    <t>足場の組立て等作業の安全</t>
    <phoneticPr fontId="34"/>
  </si>
  <si>
    <t>車両系建機(基礎工事用)運転業務の安全</t>
    <phoneticPr fontId="34"/>
  </si>
  <si>
    <t>統括管理の手引</t>
    <phoneticPr fontId="34"/>
  </si>
  <si>
    <t>職長・安全衛生責任者能力向上教育テキスト</t>
    <phoneticPr fontId="34"/>
  </si>
  <si>
    <t>資格一覧表</t>
    <phoneticPr fontId="34"/>
  </si>
  <si>
    <t>リスクアセスメントポスター(リスクアセスメントII)</t>
    <phoneticPr fontId="34"/>
  </si>
  <si>
    <t>三大災害ポスター(墜落Ⅲ)</t>
    <phoneticPr fontId="34"/>
  </si>
  <si>
    <t>重機災害防止用ステツカー　－誘導なしバックしない－　(2枚1組)</t>
    <phoneticPr fontId="34"/>
  </si>
  <si>
    <t>マネジメントシステム実施中ワッペン・黄(10枚1組)</t>
    <phoneticPr fontId="34"/>
  </si>
  <si>
    <t>新作業前の安全点検</t>
    <phoneticPr fontId="34"/>
  </si>
  <si>
    <t>安全旗(特大)</t>
    <phoneticPr fontId="34"/>
  </si>
  <si>
    <t>コード</t>
  </si>
  <si>
    <t>送料を入力</t>
    <rPh sb="0" eb="2">
      <t>ソウリョウ</t>
    </rPh>
    <rPh sb="3" eb="5">
      <t>ニュウリョク</t>
    </rPh>
    <phoneticPr fontId="6"/>
  </si>
  <si>
    <t>団体事務局</t>
    <rPh sb="0" eb="2">
      <t>ダンタイ</t>
    </rPh>
    <rPh sb="2" eb="5">
      <t>ジムキョク</t>
    </rPh>
    <phoneticPr fontId="6"/>
  </si>
  <si>
    <t>ワークエリア（定価を先にする必要があるため）</t>
    <rPh sb="7" eb="9">
      <t>テイカ</t>
    </rPh>
    <rPh sb="10" eb="11">
      <t>サキ</t>
    </rPh>
    <rPh sb="14" eb="16">
      <t>ヒツヨウ</t>
    </rPh>
    <phoneticPr fontId="3"/>
  </si>
  <si>
    <t>定価</t>
    <rPh sb="0" eb="2">
      <t>テイカ</t>
    </rPh>
    <phoneticPr fontId="3"/>
  </si>
  <si>
    <t>１号会員</t>
    <rPh sb="1" eb="2">
      <t>ゴウ</t>
    </rPh>
    <rPh sb="2" eb="4">
      <t>カイイン</t>
    </rPh>
    <phoneticPr fontId="6"/>
  </si>
  <si>
    <t>1 ：１号会員</t>
    <rPh sb="4" eb="5">
      <t>ゴウ</t>
    </rPh>
    <rPh sb="5" eb="7">
      <t>カイイン</t>
    </rPh>
    <phoneticPr fontId="6"/>
  </si>
  <si>
    <t>3 ：支部使用</t>
    <rPh sb="3" eb="5">
      <t>シブ</t>
    </rPh>
    <rPh sb="5" eb="7">
      <t>シヨウ</t>
    </rPh>
    <phoneticPr fontId="6"/>
  </si>
  <si>
    <t>4 ：団体事務局</t>
  </si>
  <si>
    <t>4 ：団体事務局</t>
    <rPh sb="3" eb="5">
      <t>ダンタイ</t>
    </rPh>
    <rPh sb="5" eb="8">
      <t>ジムキョク</t>
    </rPh>
    <phoneticPr fontId="6"/>
  </si>
  <si>
    <t>5 ：２号会員</t>
  </si>
  <si>
    <t>5 ：２号会員</t>
    <rPh sb="4" eb="5">
      <t>ゴウ</t>
    </rPh>
    <rPh sb="5" eb="7">
      <t>カイイン</t>
    </rPh>
    <phoneticPr fontId="6"/>
  </si>
  <si>
    <t>２：非会員</t>
    <rPh sb="2" eb="5">
      <t>ヒカイイン</t>
    </rPh>
    <phoneticPr fontId="6"/>
  </si>
  <si>
    <t>⇒</t>
    <phoneticPr fontId="6"/>
  </si>
  <si>
    <t>シートタイプ判断範囲指定</t>
    <rPh sb="8" eb="10">
      <t>ハンイ</t>
    </rPh>
    <rPh sb="10" eb="12">
      <t>シテイ</t>
    </rPh>
    <phoneticPr fontId="6"/>
  </si>
  <si>
    <t>定価選択</t>
    <rPh sb="0" eb="2">
      <t>テイカ</t>
    </rPh>
    <rPh sb="2" eb="4">
      <t>センタク</t>
    </rPh>
    <phoneticPr fontId="6"/>
  </si>
  <si>
    <t>1：会員価格</t>
    <rPh sb="2" eb="4">
      <t>カイイン</t>
    </rPh>
    <rPh sb="4" eb="6">
      <t>カカク</t>
    </rPh>
    <phoneticPr fontId="6"/>
  </si>
  <si>
    <t>2：非会員価格</t>
    <rPh sb="2" eb="5">
      <t>ヒカイイン</t>
    </rPh>
    <rPh sb="5" eb="7">
      <t>カカク</t>
    </rPh>
    <phoneticPr fontId="6"/>
  </si>
  <si>
    <t>会員種別インデックス</t>
    <rPh sb="0" eb="2">
      <t>カイイン</t>
    </rPh>
    <rPh sb="2" eb="4">
      <t>シュベツ</t>
    </rPh>
    <phoneticPr fontId="6"/>
  </si>
  <si>
    <t>E-mail:</t>
  </si>
  <si>
    <t>講習会用</t>
    <rPh sb="0" eb="3">
      <t>コウシュウカイ</t>
    </rPh>
    <rPh sb="3" eb="4">
      <t>ヨウ</t>
    </rPh>
    <phoneticPr fontId="6"/>
  </si>
  <si>
    <t>講習会用</t>
    <rPh sb="0" eb="3">
      <t>コウシュウカイ</t>
    </rPh>
    <rPh sb="3" eb="4">
      <t>ヨウ</t>
    </rPh>
    <phoneticPr fontId="9"/>
  </si>
  <si>
    <t>6 ：講習会用</t>
    <rPh sb="3" eb="6">
      <t>コウシュウカイ</t>
    </rPh>
    <rPh sb="6" eb="7">
      <t>ヨウ</t>
    </rPh>
    <phoneticPr fontId="6"/>
  </si>
  <si>
    <t>６：講習会用</t>
    <rPh sb="2" eb="5">
      <t>コウシュウカイ</t>
    </rPh>
    <rPh sb="5" eb="6">
      <t>ヨウ</t>
    </rPh>
    <phoneticPr fontId="6"/>
  </si>
  <si>
    <t>3：会員支部価格</t>
    <rPh sb="2" eb="4">
      <t>カイイン</t>
    </rPh>
    <rPh sb="4" eb="6">
      <t>シブ</t>
    </rPh>
    <rPh sb="6" eb="8">
      <t>カカク</t>
    </rPh>
    <phoneticPr fontId="6"/>
  </si>
  <si>
    <t>単価・本部会員区分インデックス</t>
    <rPh sb="0" eb="2">
      <t>タンカ</t>
    </rPh>
    <rPh sb="3" eb="5">
      <t>ホンブ</t>
    </rPh>
    <rPh sb="5" eb="7">
      <t>カイイン</t>
    </rPh>
    <rPh sb="7" eb="9">
      <t>クブン</t>
    </rPh>
    <phoneticPr fontId="6"/>
  </si>
  <si>
    <t>Ctrl＋u　　　シートロック解除</t>
    <phoneticPr fontId="6"/>
  </si>
  <si>
    <t>-</t>
    <phoneticPr fontId="6"/>
  </si>
  <si>
    <t>-</t>
    <phoneticPr fontId="6"/>
  </si>
  <si>
    <t>-</t>
    <phoneticPr fontId="6"/>
  </si>
  <si>
    <t>fkk-kitakata@brown.plala.or.jp</t>
  </si>
  <si>
    <t>備考表示</t>
    <rPh sb="0" eb="2">
      <t>ビコウ</t>
    </rPh>
    <rPh sb="2" eb="4">
      <t>ヒョウジ</t>
    </rPh>
    <phoneticPr fontId="9"/>
  </si>
  <si>
    <t>商魂用備考表示</t>
    <rPh sb="0" eb="2">
      <t>ショウコン</t>
    </rPh>
    <rPh sb="2" eb="3">
      <t>ヨウ</t>
    </rPh>
    <rPh sb="3" eb="5">
      <t>ビコウ</t>
    </rPh>
    <rPh sb="5" eb="7">
      <t>ヒョウジ</t>
    </rPh>
    <phoneticPr fontId="9"/>
  </si>
  <si>
    <t>喜多方市字御清水南7368-1</t>
  </si>
  <si>
    <r>
      <t xml:space="preserve">会員区分
</t>
    </r>
    <r>
      <rPr>
        <sz val="10"/>
        <color theme="1"/>
        <rFont val="ＭＳ Ｐゴシック"/>
        <family val="3"/>
        <charset val="128"/>
        <scheme val="minor"/>
      </rPr>
      <t>※）会員区分は、必ず何れかを選んでください。</t>
    </r>
    <rPh sb="0" eb="2">
      <t>カイイン</t>
    </rPh>
    <rPh sb="2" eb="4">
      <t>クブン</t>
    </rPh>
    <phoneticPr fontId="6"/>
  </si>
  <si>
    <t>〈依頼主〉〈請求書送付先〉</t>
    <rPh sb="1" eb="4">
      <t>イライヌシ</t>
    </rPh>
    <rPh sb="6" eb="9">
      <t>セイキュウショ</t>
    </rPh>
    <rPh sb="9" eb="12">
      <t>ソウフサキ</t>
    </rPh>
    <phoneticPr fontId="5"/>
  </si>
  <si>
    <t>注 文 品 送 付 先</t>
    <rPh sb="0" eb="1">
      <t>チュウ</t>
    </rPh>
    <rPh sb="2" eb="3">
      <t>ブン</t>
    </rPh>
    <rPh sb="4" eb="5">
      <t>ヒン</t>
    </rPh>
    <rPh sb="6" eb="7">
      <t>ソウ</t>
    </rPh>
    <rPh sb="8" eb="9">
      <t>ツキ</t>
    </rPh>
    <rPh sb="10" eb="11">
      <t>サキ</t>
    </rPh>
    <phoneticPr fontId="3"/>
  </si>
  <si>
    <t>灰色の着色部分に入力してください。</t>
    <rPh sb="0" eb="2">
      <t>ハイイロ</t>
    </rPh>
    <rPh sb="3" eb="5">
      <t>チャクショク</t>
    </rPh>
    <rPh sb="5" eb="7">
      <t>ブブン</t>
    </rPh>
    <rPh sb="8" eb="10">
      <t>ニュウリョク</t>
    </rPh>
    <phoneticPr fontId="6"/>
  </si>
  <si>
    <t>作業主任者技能講習</t>
    <rPh sb="0" eb="2">
      <t>サギョウ</t>
    </rPh>
    <rPh sb="2" eb="5">
      <t>シュニンシャ</t>
    </rPh>
    <rPh sb="5" eb="7">
      <t>ギノウ</t>
    </rPh>
    <rPh sb="7" eb="9">
      <t>コウシュウ</t>
    </rPh>
    <phoneticPr fontId="30"/>
  </si>
  <si>
    <t>型枠支保工の組立て等</t>
    <rPh sb="0" eb="5">
      <t>カタワクシホコウ</t>
    </rPh>
    <rPh sb="6" eb="8">
      <t>クミタ</t>
    </rPh>
    <rPh sb="9" eb="10">
      <t>トウ</t>
    </rPh>
    <phoneticPr fontId="30"/>
  </si>
  <si>
    <t>足場の組立て等</t>
    <rPh sb="0" eb="2">
      <t>アシバ</t>
    </rPh>
    <rPh sb="3" eb="5">
      <t>クミタ</t>
    </rPh>
    <rPh sb="6" eb="7">
      <t>トウ</t>
    </rPh>
    <phoneticPr fontId="30"/>
  </si>
  <si>
    <t>地山の掘削及び土止め支保工</t>
    <rPh sb="0" eb="2">
      <t>ジヤマ</t>
    </rPh>
    <rPh sb="3" eb="5">
      <t>クッサク</t>
    </rPh>
    <rPh sb="5" eb="6">
      <t>オヨ</t>
    </rPh>
    <rPh sb="7" eb="8">
      <t>ド</t>
    </rPh>
    <rPh sb="8" eb="9">
      <t>ト</t>
    </rPh>
    <rPh sb="10" eb="13">
      <t>シホコウ</t>
    </rPh>
    <phoneticPr fontId="30"/>
  </si>
  <si>
    <t>木造建築物の組立て等</t>
    <rPh sb="0" eb="5">
      <t>モクゾウケンチクブツ</t>
    </rPh>
    <rPh sb="6" eb="8">
      <t>クミタ</t>
    </rPh>
    <rPh sb="9" eb="10">
      <t>トウ</t>
    </rPh>
    <phoneticPr fontId="30"/>
  </si>
  <si>
    <t>コンクリート造工作物の解体等</t>
    <rPh sb="6" eb="10">
      <t>ツクリコウサクブツ</t>
    </rPh>
    <rPh sb="11" eb="13">
      <t>カイタイ</t>
    </rPh>
    <rPh sb="13" eb="14">
      <t>トウ</t>
    </rPh>
    <phoneticPr fontId="30"/>
  </si>
  <si>
    <t>建築物等の鉄骨の組立て等</t>
    <rPh sb="0" eb="4">
      <t>ケンチクブツトウ</t>
    </rPh>
    <rPh sb="5" eb="7">
      <t>テッコツ</t>
    </rPh>
    <rPh sb="8" eb="10">
      <t>クミタ</t>
    </rPh>
    <rPh sb="11" eb="12">
      <t>トウ</t>
    </rPh>
    <phoneticPr fontId="30"/>
  </si>
  <si>
    <t>建築物石綿含有建材調査者講習</t>
    <rPh sb="0" eb="3">
      <t>ケンチクブツ</t>
    </rPh>
    <rPh sb="3" eb="5">
      <t>セキメン</t>
    </rPh>
    <rPh sb="5" eb="7">
      <t>ガンユウ</t>
    </rPh>
    <rPh sb="7" eb="9">
      <t>ケンザイ</t>
    </rPh>
    <rPh sb="9" eb="11">
      <t>チョウサ</t>
    </rPh>
    <rPh sb="11" eb="12">
      <t>シャ</t>
    </rPh>
    <rPh sb="12" eb="14">
      <t>コウシュウ</t>
    </rPh>
    <phoneticPr fontId="30"/>
  </si>
  <si>
    <t>運転技能講習</t>
    <rPh sb="0" eb="2">
      <t>ウンテン</t>
    </rPh>
    <rPh sb="2" eb="4">
      <t>ギノウ</t>
    </rPh>
    <rPh sb="4" eb="6">
      <t>コウシュウ</t>
    </rPh>
    <phoneticPr fontId="30"/>
  </si>
  <si>
    <t>高所作業車運転技能講習</t>
    <rPh sb="0" eb="11">
      <t>コウショサギョウシャウンテンギノウコウシュウ</t>
    </rPh>
    <phoneticPr fontId="30"/>
  </si>
  <si>
    <t>特別教育</t>
    <rPh sb="0" eb="2">
      <t>トクベツ</t>
    </rPh>
    <rPh sb="2" eb="4">
      <t>キョウイク</t>
    </rPh>
    <phoneticPr fontId="30"/>
  </si>
  <si>
    <t>酸素欠乏症・硫化水素危険作業</t>
    <rPh sb="0" eb="2">
      <t>サンソ</t>
    </rPh>
    <rPh sb="2" eb="4">
      <t>ケツボウ</t>
    </rPh>
    <rPh sb="4" eb="5">
      <t>ショウ</t>
    </rPh>
    <rPh sb="6" eb="8">
      <t>リュウカ</t>
    </rPh>
    <rPh sb="8" eb="10">
      <t>スイソ</t>
    </rPh>
    <rPh sb="10" eb="12">
      <t>キケン</t>
    </rPh>
    <rPh sb="12" eb="14">
      <t>サギョウ</t>
    </rPh>
    <phoneticPr fontId="30"/>
  </si>
  <si>
    <t>足場の組立等</t>
    <rPh sb="0" eb="2">
      <t>アシバ</t>
    </rPh>
    <rPh sb="3" eb="5">
      <t>クミタテ</t>
    </rPh>
    <rPh sb="5" eb="6">
      <t>トウ</t>
    </rPh>
    <phoneticPr fontId="30"/>
  </si>
  <si>
    <t>フルハーネス型安全帯使用作業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phoneticPr fontId="30"/>
  </si>
  <si>
    <t>その他の教育</t>
    <rPh sb="2" eb="3">
      <t>タ</t>
    </rPh>
    <rPh sb="4" eb="6">
      <t>キョウイク</t>
    </rPh>
    <phoneticPr fontId="30"/>
  </si>
  <si>
    <t>職長・安全衛生責任者教育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phoneticPr fontId="30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</si>
  <si>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0"/>
  </si>
  <si>
    <t>施工管理者等のための足場点検実務者教育</t>
    <rPh sb="0" eb="2">
      <t>セコウ</t>
    </rPh>
    <rPh sb="2" eb="5">
      <t>カンリシャ</t>
    </rPh>
    <rPh sb="5" eb="6">
      <t>トウ</t>
    </rPh>
    <rPh sb="10" eb="12">
      <t>アシバ</t>
    </rPh>
    <rPh sb="12" eb="14">
      <t>テンケン</t>
    </rPh>
    <rPh sb="14" eb="17">
      <t>ジツムシャ</t>
    </rPh>
    <rPh sb="17" eb="19">
      <t>キョウイク</t>
    </rPh>
    <phoneticPr fontId="30"/>
  </si>
  <si>
    <t>足場の組立等作業主任者能力向上</t>
    <rPh sb="0" eb="2">
      <t>アシバ</t>
    </rPh>
    <rPh sb="3" eb="5">
      <t>クミタテ</t>
    </rPh>
    <rPh sb="5" eb="6">
      <t>トウ</t>
    </rPh>
    <rPh sb="6" eb="8">
      <t>サギョウ</t>
    </rPh>
    <rPh sb="8" eb="11">
      <t>シュニンシャ</t>
    </rPh>
    <rPh sb="11" eb="13">
      <t>ノウリョク</t>
    </rPh>
    <rPh sb="13" eb="15">
      <t>コウジョウ</t>
    </rPh>
    <phoneticPr fontId="30"/>
  </si>
  <si>
    <t>丸のこ等取扱い作業従事者教育</t>
    <rPh sb="0" eb="1">
      <t>マル</t>
    </rPh>
    <rPh sb="3" eb="4">
      <t>トウ</t>
    </rPh>
    <rPh sb="4" eb="6">
      <t>トリアツカ</t>
    </rPh>
    <rPh sb="7" eb="9">
      <t>サギョウ</t>
    </rPh>
    <rPh sb="9" eb="12">
      <t>ジュウジシャ</t>
    </rPh>
    <rPh sb="12" eb="14">
      <t>キョウイク</t>
    </rPh>
    <phoneticPr fontId="30"/>
  </si>
  <si>
    <t>熱中症予防指導員・管理者研修（建設業）</t>
    <rPh sb="0" eb="8">
      <t>ネッチュウショウヨボウシドウイン</t>
    </rPh>
    <rPh sb="9" eb="14">
      <t>カンリシャケンシュウ</t>
    </rPh>
    <rPh sb="15" eb="18">
      <t>ケンセツギョウ</t>
    </rPh>
    <phoneticPr fontId="30"/>
  </si>
  <si>
    <t>建設工事の職場環境改善実施担当者講習</t>
    <rPh sb="0" eb="4">
      <t>ケンセツコウジ</t>
    </rPh>
    <rPh sb="5" eb="18">
      <t>ショクバカンキョウカイゼンジッシタントウシャコウシュウ</t>
    </rPh>
    <phoneticPr fontId="30"/>
  </si>
  <si>
    <t>建設工事に従事する労働者に対する安全衛生教育</t>
    <rPh sb="0" eb="2">
      <t>ケンセツ</t>
    </rPh>
    <rPh sb="2" eb="4">
      <t>コウジ</t>
    </rPh>
    <rPh sb="5" eb="7">
      <t>ジュウジ</t>
    </rPh>
    <rPh sb="9" eb="12">
      <t>ロウドウシャ</t>
    </rPh>
    <rPh sb="13" eb="14">
      <t>タイ</t>
    </rPh>
    <rPh sb="16" eb="22">
      <t>アンゼンエイセイキョウイク</t>
    </rPh>
    <phoneticPr fontId="30"/>
  </si>
  <si>
    <t>新型コロナウィルス感染防止対策講習会</t>
    <rPh sb="0" eb="2">
      <t>シンガタ</t>
    </rPh>
    <rPh sb="9" eb="11">
      <t>カンセン</t>
    </rPh>
    <rPh sb="11" eb="13">
      <t>ボウシ</t>
    </rPh>
    <rPh sb="13" eb="15">
      <t>タイサク</t>
    </rPh>
    <rPh sb="15" eb="18">
      <t>コウシュウカイ</t>
    </rPh>
    <phoneticPr fontId="1"/>
  </si>
  <si>
    <t>講習会区分</t>
    <rPh sb="0" eb="3">
      <t>コウシュウカイ</t>
    </rPh>
    <rPh sb="3" eb="5">
      <t>クブン</t>
    </rPh>
    <phoneticPr fontId="6"/>
  </si>
  <si>
    <t>技能講習会　１</t>
    <rPh sb="0" eb="2">
      <t>ギノウ</t>
    </rPh>
    <rPh sb="2" eb="5">
      <t>コウシュウカイ</t>
    </rPh>
    <phoneticPr fontId="6"/>
  </si>
  <si>
    <t>その他の講習会　２</t>
    <rPh sb="2" eb="3">
      <t>タ</t>
    </rPh>
    <rPh sb="4" eb="7">
      <t>コウシュウカイ</t>
    </rPh>
    <phoneticPr fontId="6"/>
  </si>
  <si>
    <t>講習会区分ｲﾝﾃﾞｯｸｯｽ</t>
    <rPh sb="0" eb="3">
      <t>コウシュウカイ</t>
    </rPh>
    <rPh sb="3" eb="5">
      <t>クブン</t>
    </rPh>
    <phoneticPr fontId="6"/>
  </si>
  <si>
    <t>使用教科書講習会区分</t>
    <rPh sb="0" eb="2">
      <t>シヨウ</t>
    </rPh>
    <rPh sb="2" eb="5">
      <t>キョウカショ</t>
    </rPh>
    <rPh sb="5" eb="8">
      <t>コウシュウカイ</t>
    </rPh>
    <rPh sb="8" eb="10">
      <t>クブン</t>
    </rPh>
    <phoneticPr fontId="6"/>
  </si>
  <si>
    <t>⇒</t>
  </si>
  <si>
    <t>１：会員価格</t>
    <rPh sb="2" eb="4">
      <t>カイイン</t>
    </rPh>
    <rPh sb="4" eb="6">
      <t>カカク</t>
    </rPh>
    <phoneticPr fontId="6"/>
  </si>
  <si>
    <t>２：非会員価格</t>
    <rPh sb="2" eb="5">
      <t>ヒカイイン</t>
    </rPh>
    <rPh sb="5" eb="7">
      <t>カカク</t>
    </rPh>
    <phoneticPr fontId="6"/>
  </si>
  <si>
    <t>講師用</t>
    <rPh sb="0" eb="2">
      <t>コウシ</t>
    </rPh>
    <rPh sb="2" eb="3">
      <t>ヨウ</t>
    </rPh>
    <phoneticPr fontId="9"/>
  </si>
  <si>
    <t>８：講師用</t>
  </si>
  <si>
    <t>８：講師用</t>
    <rPh sb="2" eb="4">
      <t>コウシ</t>
    </rPh>
    <rPh sb="4" eb="5">
      <t>ヨウ</t>
    </rPh>
    <phoneticPr fontId="6"/>
  </si>
  <si>
    <t>７：分会用</t>
    <rPh sb="2" eb="4">
      <t>ブンカイ</t>
    </rPh>
    <rPh sb="4" eb="5">
      <t>ヨウ</t>
    </rPh>
    <phoneticPr fontId="6"/>
  </si>
  <si>
    <t>分会用</t>
    <rPh sb="0" eb="2">
      <t>ブンカイ</t>
    </rPh>
    <rPh sb="2" eb="3">
      <t>ヨウ</t>
    </rPh>
    <phoneticPr fontId="9"/>
  </si>
  <si>
    <t>会員区分表示</t>
    <rPh sb="0" eb="2">
      <t>カイイン</t>
    </rPh>
    <rPh sb="2" eb="4">
      <t>クブン</t>
    </rPh>
    <rPh sb="4" eb="6">
      <t>ヒョウジ</t>
    </rPh>
    <phoneticPr fontId="6"/>
  </si>
  <si>
    <t>７：分会用</t>
    <phoneticPr fontId="6"/>
  </si>
  <si>
    <t>sukagawa@e-fukuken.or.jp</t>
  </si>
  <si>
    <t>tazima@e-fukuken.or.jp</t>
  </si>
  <si>
    <t>南会津郡南会津町田島字大坪13-1</t>
  </si>
  <si>
    <t>会員区分変更の時はコピペ</t>
    <rPh sb="0" eb="2">
      <t>カイイン</t>
    </rPh>
    <rPh sb="2" eb="4">
      <t>クブン</t>
    </rPh>
    <rPh sb="4" eb="6">
      <t>ヘンコウ</t>
    </rPh>
    <rPh sb="7" eb="8">
      <t>トキ</t>
    </rPh>
    <phoneticPr fontId="6"/>
  </si>
  <si>
    <t>データ処理　取込先　基画面</t>
    <rPh sb="3" eb="5">
      <t>ショリ</t>
    </rPh>
    <rPh sb="6" eb="9">
      <t>トリコミサキ</t>
    </rPh>
    <rPh sb="10" eb="11">
      <t>モト</t>
    </rPh>
    <rPh sb="11" eb="13">
      <t>ガメン</t>
    </rPh>
    <phoneticPr fontId="3"/>
  </si>
  <si>
    <t>fkk-yamaguchi@gray.plala.or.jp</t>
  </si>
  <si>
    <t>送料</t>
    <rPh sb="0" eb="2">
      <t>ソウリョウ</t>
    </rPh>
    <phoneticPr fontId="9"/>
  </si>
  <si>
    <t>期日指定</t>
    <rPh sb="0" eb="2">
      <t>キジツ</t>
    </rPh>
    <rPh sb="2" eb="4">
      <t>シテイ</t>
    </rPh>
    <phoneticPr fontId="9"/>
  </si>
  <si>
    <t>選別後</t>
    <rPh sb="0" eb="2">
      <t>センベツ</t>
    </rPh>
    <rPh sb="2" eb="3">
      <t>ゴ</t>
    </rPh>
    <phoneticPr fontId="6"/>
  </si>
  <si>
    <t>DVDのみか</t>
    <phoneticPr fontId="3"/>
  </si>
  <si>
    <t>送料対象金額</t>
    <rPh sb="0" eb="2">
      <t>ソウリョウ</t>
    </rPh>
    <rPh sb="2" eb="4">
      <t>タイショウ</t>
    </rPh>
    <rPh sb="4" eb="6">
      <t>キンガク</t>
    </rPh>
    <phoneticPr fontId="3"/>
  </si>
  <si>
    <t>DVDの金額</t>
    <rPh sb="4" eb="6">
      <t>キンガク</t>
    </rPh>
    <phoneticPr fontId="3"/>
  </si>
  <si>
    <t>DVD以外の金額は</t>
    <rPh sb="3" eb="5">
      <t>イガイ</t>
    </rPh>
    <rPh sb="6" eb="8">
      <t>キンガク</t>
    </rPh>
    <phoneticPr fontId="3"/>
  </si>
  <si>
    <t>DVD以外の送料は</t>
    <rPh sb="3" eb="5">
      <t>イガイ</t>
    </rPh>
    <rPh sb="6" eb="8">
      <t>ソウリョウ</t>
    </rPh>
    <phoneticPr fontId="3"/>
  </si>
  <si>
    <t>DVDの送料</t>
    <rPh sb="4" eb="6">
      <t>ソウリョウ</t>
    </rPh>
    <phoneticPr fontId="3"/>
  </si>
  <si>
    <t>DVDがあるか</t>
    <phoneticPr fontId="3"/>
  </si>
  <si>
    <t>DVDがあるときの計算</t>
    <rPh sb="9" eb="11">
      <t>ケイサン</t>
    </rPh>
    <phoneticPr fontId="6"/>
  </si>
  <si>
    <t>kenpokushibu@blue.ocn.ne.jp</t>
  </si>
  <si>
    <t>nihonmatsu@e-fukuken.or.jp</t>
  </si>
  <si>
    <t>koriyama1@e-fukuken.or.jp</t>
  </si>
  <si>
    <t>郡山市台新1丁目33-5</t>
  </si>
  <si>
    <t>tamura@e-fukuken.or.jp</t>
  </si>
  <si>
    <t>ishikawa1@bz01.plala.or.jp</t>
  </si>
  <si>
    <t>石川郡石川町大字双里字本宮53-6</t>
  </si>
  <si>
    <t>k-kyokai@nifty.com</t>
  </si>
  <si>
    <t>東白川郡棚倉町大字関口字上志宝12-1</t>
  </si>
  <si>
    <t>fkk-waka@athena.ocn.ne.jp</t>
  </si>
  <si>
    <t>fkk-miya@river.ocn.ne.jp</t>
  </si>
  <si>
    <t>大沼郡三島町大字川井字宮ノ上2344-2</t>
  </si>
  <si>
    <t>fkk-inawashiro@peach.plala.or.jp</t>
  </si>
  <si>
    <t>耶麻郡猪苗代町大字磐里字村東53</t>
  </si>
  <si>
    <t>南会津郡南会津町山口字村上802-1</t>
  </si>
  <si>
    <t>kenkyo-i01@e-fukuken.or.jp</t>
  </si>
  <si>
    <t>kenksoma@cocoa.ocn.ne.jp</t>
  </si>
  <si>
    <t>fk-futaba@crest.ocn.ne.jp</t>
  </si>
  <si>
    <t>ポスターも含んで
５０００円以上の場合送料</t>
    <rPh sb="5" eb="6">
      <t>フク</t>
    </rPh>
    <rPh sb="13" eb="14">
      <t>エン</t>
    </rPh>
    <rPh sb="14" eb="16">
      <t>イジョウ</t>
    </rPh>
    <rPh sb="17" eb="19">
      <t>バアイ</t>
    </rPh>
    <rPh sb="19" eb="21">
      <t>ソウリョウ</t>
    </rPh>
    <phoneticPr fontId="6"/>
  </si>
  <si>
    <t>DVD+用品の場合の送料（大きい方）</t>
    <rPh sb="4" eb="6">
      <t>ヨウヒン</t>
    </rPh>
    <rPh sb="7" eb="9">
      <t>バアイ</t>
    </rPh>
    <rPh sb="10" eb="12">
      <t>ソウリョウ</t>
    </rPh>
    <rPh sb="13" eb="14">
      <t>オオ</t>
    </rPh>
    <rPh sb="16" eb="17">
      <t>ホウ</t>
    </rPh>
    <phoneticPr fontId="3"/>
  </si>
  <si>
    <t>結果</t>
    <rPh sb="0" eb="2">
      <t>ケッカ</t>
    </rPh>
    <phoneticPr fontId="6"/>
  </si>
  <si>
    <t>ポスターも考慮した送料</t>
    <rPh sb="5" eb="7">
      <t>コウリョ</t>
    </rPh>
    <rPh sb="9" eb="11">
      <t>ソウリョウ</t>
    </rPh>
    <phoneticPr fontId="6"/>
  </si>
  <si>
    <t>DVDも考慮した送料</t>
    <rPh sb="4" eb="6">
      <t>コウリョ</t>
    </rPh>
    <rPh sb="8" eb="10">
      <t>ソウリョウ</t>
    </rPh>
    <phoneticPr fontId="6"/>
  </si>
  <si>
    <t>DVDのみか</t>
    <phoneticPr fontId="6"/>
  </si>
  <si>
    <t>選別結果</t>
    <rPh sb="0" eb="2">
      <t>センベツ</t>
    </rPh>
    <rPh sb="2" eb="4">
      <t>ケッカ</t>
    </rPh>
    <phoneticPr fontId="6"/>
  </si>
  <si>
    <t>ゼロの場合を補正</t>
    <rPh sb="3" eb="5">
      <t>バアイ</t>
    </rPh>
    <rPh sb="6" eb="8">
      <t>ホセイ</t>
    </rPh>
    <phoneticPr fontId="6"/>
  </si>
  <si>
    <t>標識（石綿使用なし）</t>
    <rPh sb="0" eb="2">
      <t>ヒョウシキ</t>
    </rPh>
    <rPh sb="3" eb="5">
      <t>イシワタ</t>
    </rPh>
    <rPh sb="5" eb="7">
      <t>シヨウ</t>
    </rPh>
    <phoneticPr fontId="34"/>
  </si>
  <si>
    <t/>
  </si>
  <si>
    <t>講師用・内部使用の場合でも講習会区分を入力すること</t>
    <rPh sb="0" eb="3">
      <t>コウシヨウ</t>
    </rPh>
    <rPh sb="4" eb="6">
      <t>ナイブ</t>
    </rPh>
    <rPh sb="6" eb="8">
      <t>シヨウ</t>
    </rPh>
    <rPh sb="9" eb="11">
      <t>バアイ</t>
    </rPh>
    <rPh sb="13" eb="16">
      <t>コウシュウカイ</t>
    </rPh>
    <rPh sb="16" eb="18">
      <t>クブン</t>
    </rPh>
    <rPh sb="19" eb="21">
      <t>ニュウリョク</t>
    </rPh>
    <phoneticPr fontId="6"/>
  </si>
  <si>
    <t>品　　　代</t>
    <rPh sb="0" eb="1">
      <t>シナ</t>
    </rPh>
    <rPh sb="4" eb="5">
      <t>ダイ</t>
    </rPh>
    <phoneticPr fontId="6"/>
  </si>
  <si>
    <t>送　　　料</t>
    <rPh sb="0" eb="1">
      <t>ソウ</t>
    </rPh>
    <rPh sb="4" eb="5">
      <t>リョウ</t>
    </rPh>
    <phoneticPr fontId="6"/>
  </si>
  <si>
    <t>期日指定（必着希望）</t>
    <rPh sb="0" eb="2">
      <t>キジツ</t>
    </rPh>
    <rPh sb="2" eb="4">
      <t>シテイ</t>
    </rPh>
    <rPh sb="5" eb="7">
      <t>ヒッチャク</t>
    </rPh>
    <rPh sb="7" eb="9">
      <t>キボウ</t>
    </rPh>
    <phoneticPr fontId="6"/>
  </si>
  <si>
    <t>フルハーネスのCD-ROM(フルハーネス特別教育講師用)</t>
    <phoneticPr fontId="34"/>
  </si>
  <si>
    <t xml:space="preserve">職長シール                                                            </t>
  </si>
  <si>
    <t>070000</t>
  </si>
  <si>
    <t>職長・安衛責任者修了者シール(10枚1組)</t>
    <phoneticPr fontId="34"/>
  </si>
  <si>
    <t>070010</t>
  </si>
  <si>
    <t>070010</t>
    <phoneticPr fontId="34"/>
  </si>
  <si>
    <t>職長・安衛責任者能力向上修了者ステッカー(20枚1組)</t>
    <phoneticPr fontId="34"/>
  </si>
  <si>
    <t>修了証</t>
  </si>
  <si>
    <t>000330</t>
  </si>
  <si>
    <t>安全衛生責任者修了証(50枚1組)</t>
    <rPh sb="2" eb="4">
      <t>エイセイ</t>
    </rPh>
    <rPh sb="4" eb="7">
      <t>セキニンシャ</t>
    </rPh>
    <phoneticPr fontId="34"/>
  </si>
  <si>
    <t>000331</t>
  </si>
  <si>
    <t>000331</t>
    <phoneticPr fontId="34"/>
  </si>
  <si>
    <t>建設工事に従事する安全衛生教育修了証(50枚1組)</t>
    <phoneticPr fontId="34"/>
  </si>
  <si>
    <t>000332</t>
  </si>
  <si>
    <t>石綿取扱い作業従事者特別教育修了証(50枚1組)</t>
    <phoneticPr fontId="34"/>
  </si>
  <si>
    <t>000333</t>
  </si>
  <si>
    <t>職長・安全衛生責任者教育修了証(50枚1組)</t>
    <rPh sb="3" eb="5">
      <t>アンゼン</t>
    </rPh>
    <phoneticPr fontId="34"/>
  </si>
  <si>
    <t>このセルをコピーして申込書に貼り付け可能です。</t>
    <rPh sb="10" eb="13">
      <t>モウシコミショ</t>
    </rPh>
    <rPh sb="14" eb="15">
      <t>ハ</t>
    </rPh>
    <rPh sb="16" eb="17">
      <t>ツ</t>
    </rPh>
    <rPh sb="18" eb="20">
      <t>カノウ</t>
    </rPh>
    <phoneticPr fontId="3"/>
  </si>
  <si>
    <t>技能講習用テキスト</t>
  </si>
  <si>
    <t>車両系建機運転者教本(整地・運搬・積込み)</t>
    <rPh sb="5" eb="7">
      <t>ウンテン</t>
    </rPh>
    <phoneticPr fontId="34"/>
  </si>
  <si>
    <t>特別教育用テキスト</t>
  </si>
  <si>
    <t>能力向上教育用等テキスト</t>
  </si>
  <si>
    <t>リスクアセスメント</t>
  </si>
  <si>
    <t>統括管理、職長・安全衛生責任者関係</t>
  </si>
  <si>
    <t>ニューコスモス システム監査の進め方</t>
    <phoneticPr fontId="34"/>
  </si>
  <si>
    <t>建設技術者テキスト</t>
  </si>
  <si>
    <t>技術指針、ガイドライン</t>
  </si>
  <si>
    <t>ずい道等建設工事における換気指針(換気技術の設計及び粉じん等の測定)</t>
    <rPh sb="17" eb="19">
      <t>カンキ</t>
    </rPh>
    <rPh sb="19" eb="21">
      <t>ギジュツ</t>
    </rPh>
    <phoneticPr fontId="34"/>
  </si>
  <si>
    <t>セーフティ・アセスメント指針・同解説</t>
  </si>
  <si>
    <t>労働衛生管理</t>
  </si>
  <si>
    <t>建災防方式「新ヒヤリハット報告」活用マニュアル（CD-ROM付）</t>
    <rPh sb="0" eb="3">
      <t>ケンサイボウ</t>
    </rPh>
    <rPh sb="3" eb="5">
      <t>ホウシキ</t>
    </rPh>
    <rPh sb="6" eb="7">
      <t>シン</t>
    </rPh>
    <rPh sb="13" eb="15">
      <t>ホウコク</t>
    </rPh>
    <rPh sb="16" eb="18">
      <t>カツヨウ</t>
    </rPh>
    <rPh sb="30" eb="31">
      <t>ツ</t>
    </rPh>
    <phoneticPr fontId="34"/>
  </si>
  <si>
    <t>建設業新規入場者教育の手引</t>
    <phoneticPr fontId="34"/>
  </si>
  <si>
    <t>新版　目で見る安全（土木工事編２）</t>
    <rPh sb="0" eb="2">
      <t>シンパン</t>
    </rPh>
    <rPh sb="3" eb="4">
      <t>メ</t>
    </rPh>
    <rPh sb="5" eb="6">
      <t>ミ</t>
    </rPh>
    <rPh sb="7" eb="9">
      <t>アンゼン</t>
    </rPh>
    <rPh sb="10" eb="12">
      <t>ドボク</t>
    </rPh>
    <rPh sb="12" eb="14">
      <t>コウジ</t>
    </rPh>
    <rPh sb="14" eb="15">
      <t>ヘン</t>
    </rPh>
    <phoneticPr fontId="34"/>
  </si>
  <si>
    <t>手帳</t>
  </si>
  <si>
    <t>小冊子</t>
  </si>
  <si>
    <t>建設業における安全作業の決め手</t>
    <phoneticPr fontId="34"/>
  </si>
  <si>
    <t>建災防方式「新ヒヤリハット報告」活用マニュアル集計ツール・事例集　CD-ROMのみ</t>
    <rPh sb="23" eb="25">
      <t>シュウケイ</t>
    </rPh>
    <rPh sb="29" eb="31">
      <t>ジレイ</t>
    </rPh>
    <rPh sb="31" eb="32">
      <t>シュウ</t>
    </rPh>
    <phoneticPr fontId="34"/>
  </si>
  <si>
    <t>使用前点検表ケース(使用前点検表に添付)</t>
    <phoneticPr fontId="34"/>
  </si>
  <si>
    <t>安全衛生保護具</t>
  </si>
  <si>
    <t>目で見るシリーズ</t>
  </si>
  <si>
    <t xml:space="preserve">安全作業手順  </t>
  </si>
  <si>
    <t>墜落・転落災害撲滅キャンペーン　ポスター</t>
    <rPh sb="0" eb="2">
      <t>ツイラク</t>
    </rPh>
    <rPh sb="3" eb="5">
      <t>テンラク</t>
    </rPh>
    <rPh sb="5" eb="7">
      <t>サイガイ</t>
    </rPh>
    <rPh sb="7" eb="9">
      <t>ボクメツ</t>
    </rPh>
    <phoneticPr fontId="34"/>
  </si>
  <si>
    <t>墜落・転落災害撲滅キャンペーン  のぼり</t>
    <phoneticPr fontId="34"/>
  </si>
  <si>
    <t>ポスター一般</t>
  </si>
  <si>
    <t>常時用安全ポスター等</t>
  </si>
  <si>
    <t>リスクアセスメント用品</t>
  </si>
  <si>
    <t>三大災害絶減運動用品</t>
  </si>
  <si>
    <t>マネジメントシステム</t>
  </si>
  <si>
    <t>安全施工サイクル</t>
  </si>
  <si>
    <t>常時用安全のぼり</t>
  </si>
  <si>
    <t>イラストのぼり</t>
  </si>
  <si>
    <t>横断幕</t>
  </si>
  <si>
    <t>腕章</t>
  </si>
  <si>
    <t>安全標識</t>
  </si>
  <si>
    <t>マグネット標識</t>
  </si>
  <si>
    <t>写真ケース付作業主任者等標識</t>
  </si>
  <si>
    <t>熱中症対策用品</t>
  </si>
  <si>
    <t>Ｎクール　ひんやりベスト</t>
    <phoneticPr fontId="34"/>
  </si>
  <si>
    <t>Ｎクール　ひんやりパック</t>
    <phoneticPr fontId="34"/>
  </si>
  <si>
    <t>防寒対策用品</t>
  </si>
  <si>
    <t>石綿則関連標識</t>
  </si>
  <si>
    <t>標識（石綿届出対象レベル１，２相当）</t>
    <rPh sb="0" eb="2">
      <t>ヒョウシキ</t>
    </rPh>
    <rPh sb="3" eb="5">
      <t>イシワタ</t>
    </rPh>
    <rPh sb="5" eb="7">
      <t>トドケデ</t>
    </rPh>
    <rPh sb="7" eb="9">
      <t>タイショウ</t>
    </rPh>
    <rPh sb="15" eb="17">
      <t>ソウトウ</t>
    </rPh>
    <phoneticPr fontId="34"/>
  </si>
  <si>
    <t>標識（石綿届出対象レベル３相当）</t>
    <rPh sb="0" eb="2">
      <t>ヒョウシキ</t>
    </rPh>
    <rPh sb="3" eb="5">
      <t>イシワタ</t>
    </rPh>
    <rPh sb="5" eb="7">
      <t>トドケデ</t>
    </rPh>
    <rPh sb="7" eb="9">
      <t>タイショウ</t>
    </rPh>
    <rPh sb="13" eb="15">
      <t>ソウトウ</t>
    </rPh>
    <phoneticPr fontId="34"/>
  </si>
  <si>
    <t>安全衛生保護具（防じんマスク、保護めがね、手袋、防護衣）</t>
  </si>
  <si>
    <t>全面形電動ファン付き呼吸用保護具交換用フィルター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</si>
  <si>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全面形取替え式呼吸用保護具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</si>
  <si>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全面形取替え式呼吸用保護具交換用フィルター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</si>
  <si>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半面形取替え式防じんマスク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</si>
  <si>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半面形取替え式防じんマスク交換用フィルター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</si>
  <si>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石綿除去作業保護めがね</t>
    <rPh sb="0" eb="2">
      <t>イシワタ</t>
    </rPh>
    <rPh sb="2" eb="4">
      <t>ジョキョ</t>
    </rPh>
    <rPh sb="4" eb="6">
      <t>サギョウ</t>
    </rPh>
    <rPh sb="6" eb="8">
      <t>ホゴ</t>
    </rPh>
    <phoneticPr fontId="34"/>
  </si>
  <si>
    <t>Ｅｖｏ．１２３シリーズヘルメット（黄）</t>
    <rPh sb="17" eb="18">
      <t>キ</t>
    </rPh>
    <phoneticPr fontId="34"/>
  </si>
  <si>
    <t>Ｅｖｏ．１２３シリーズヘルメット（白）</t>
    <rPh sb="17" eb="18">
      <t>シロ</t>
    </rPh>
    <phoneticPr fontId="34"/>
  </si>
  <si>
    <t>フルハーネス（Ｙ型背中ベルト伸縮式ランヤードタイプ１）</t>
    <rPh sb="8" eb="9">
      <t>カタ</t>
    </rPh>
    <rPh sb="9" eb="11">
      <t>セナカ</t>
    </rPh>
    <rPh sb="14" eb="17">
      <t>シンシュクシキ</t>
    </rPh>
    <phoneticPr fontId="34"/>
  </si>
  <si>
    <t>フルハーネス（Ｙ型背中ベルト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</si>
  <si>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フルハーネス（Ｘ型背中ベルト　ロープ式ランヤードタイプ１）</t>
    <rPh sb="8" eb="9">
      <t>カタ</t>
    </rPh>
    <rPh sb="9" eb="11">
      <t>セナカ</t>
    </rPh>
    <rPh sb="18" eb="19">
      <t>シキ</t>
    </rPh>
    <phoneticPr fontId="34"/>
  </si>
  <si>
    <t>フルハーネス（X型背中ベルト　伸縮式ランヤードダブル）</t>
    <rPh sb="8" eb="9">
      <t>カタ</t>
    </rPh>
    <rPh sb="9" eb="11">
      <t>セナカ</t>
    </rPh>
    <rPh sb="15" eb="18">
      <t>シンシュクシキ</t>
    </rPh>
    <phoneticPr fontId="34"/>
  </si>
  <si>
    <t>フルハーネス（Ｘ型背中ベルト　伸縮式ランヤードタイプ１）</t>
    <rPh sb="15" eb="18">
      <t>シンシュクシキ</t>
    </rPh>
    <phoneticPr fontId="34"/>
  </si>
  <si>
    <t>フルハーネス（Ｘ型背中ベルト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</si>
  <si>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手元ストラップ</t>
    <rPh sb="0" eb="2">
      <t>テモト</t>
    </rPh>
    <phoneticPr fontId="34"/>
  </si>
  <si>
    <t>足かけ補助具</t>
    <rPh sb="0" eb="1">
      <t>アシ</t>
    </rPh>
    <rPh sb="3" eb="6">
      <t>ホジョグ</t>
    </rPh>
    <phoneticPr fontId="34"/>
  </si>
  <si>
    <t>フルハーネス用縦型ポーチ</t>
    <rPh sb="6" eb="7">
      <t>ヨウ</t>
    </rPh>
    <rPh sb="7" eb="9">
      <t>タテガタ</t>
    </rPh>
    <phoneticPr fontId="34"/>
  </si>
  <si>
    <t>倍速凍結・氷点下パック　コンパクト（２ｐｃｓ）</t>
    <rPh sb="0" eb="2">
      <t>バイソク</t>
    </rPh>
    <rPh sb="2" eb="4">
      <t>トウケツ</t>
    </rPh>
    <rPh sb="5" eb="8">
      <t>ヒョウテンカ</t>
    </rPh>
    <phoneticPr fontId="34"/>
  </si>
  <si>
    <t>携帯オアシス・スピナー（ドリンクボトル）ミラーブルー</t>
    <rPh sb="0" eb="2">
      <t>ケイタイ</t>
    </rPh>
    <phoneticPr fontId="34"/>
  </si>
  <si>
    <t>988006-01</t>
  </si>
  <si>
    <t>988006-01</t>
    <phoneticPr fontId="34"/>
  </si>
  <si>
    <t>携帯オアシス・スピナー（ドリンクボトル）ミラーグリーン</t>
    <rPh sb="0" eb="2">
      <t>ケイタイ</t>
    </rPh>
    <phoneticPr fontId="34"/>
  </si>
  <si>
    <t>988006-02</t>
  </si>
  <si>
    <t>988006-02</t>
    <phoneticPr fontId="34"/>
  </si>
  <si>
    <t>携帯オアシス・スピナー（ドリンクボトル）ミラーピンク</t>
    <rPh sb="0" eb="2">
      <t>ケイタイ</t>
    </rPh>
    <phoneticPr fontId="34"/>
  </si>
  <si>
    <t>携帯オアシス・真空ロングスピナー　ヴィンテージアイボリー</t>
    <rPh sb="0" eb="2">
      <t>ケイタイ</t>
    </rPh>
    <rPh sb="7" eb="9">
      <t>シンクウ</t>
    </rPh>
    <phoneticPr fontId="34"/>
  </si>
  <si>
    <t>988007-01</t>
  </si>
  <si>
    <t>988007-01</t>
    <phoneticPr fontId="34"/>
  </si>
  <si>
    <t>携帯オアシス・真空ロングスピナー　ヴィンテージブルー</t>
    <rPh sb="0" eb="2">
      <t>ケイタイ</t>
    </rPh>
    <rPh sb="7" eb="9">
      <t>シンクウ</t>
    </rPh>
    <phoneticPr fontId="34"/>
  </si>
  <si>
    <t>988007-02</t>
  </si>
  <si>
    <t>988007-02</t>
    <phoneticPr fontId="34"/>
  </si>
  <si>
    <t>携帯オアシス・真空ロングスピナー　ヴィンテージキャラメル</t>
    <rPh sb="0" eb="2">
      <t>ケイタイ</t>
    </rPh>
    <rPh sb="7" eb="9">
      <t>シンクウ</t>
    </rPh>
    <phoneticPr fontId="34"/>
  </si>
  <si>
    <t>目で見る石綿含有建材の除去作業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phoneticPr fontId="34"/>
  </si>
  <si>
    <t>熱中症を回避する（第１巻　作業員編）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サギョウイン</t>
    </rPh>
    <rPh sb="16" eb="17">
      <t>ヘン</t>
    </rPh>
    <phoneticPr fontId="34"/>
  </si>
  <si>
    <t>熱中症を回避する（第２巻　指導員・管理者編）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シドウイン</t>
    </rPh>
    <rPh sb="17" eb="20">
      <t>カンリシャ</t>
    </rPh>
    <rPh sb="20" eb="21">
      <t>ヘン</t>
    </rPh>
    <phoneticPr fontId="34"/>
  </si>
  <si>
    <t>熱中症を回避する（第１巻・第２巻セット）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4">
      <t>ダイ</t>
    </rPh>
    <rPh sb="15" eb="16">
      <t>マキ</t>
    </rPh>
    <phoneticPr fontId="34"/>
  </si>
  <si>
    <t>２．ポスター、のぼり、横幕、ワッペン等</t>
    <rPh sb="11" eb="12">
      <t>ヨコ</t>
    </rPh>
    <rPh sb="12" eb="13">
      <t>マク</t>
    </rPh>
    <rPh sb="18" eb="19">
      <t>トウ</t>
    </rPh>
    <phoneticPr fontId="34"/>
  </si>
  <si>
    <t>コード</t>
    <phoneticPr fontId="34"/>
  </si>
  <si>
    <t>ＳＴＯＰ！熱中症　ｸｰﾙﾜｰｸｷｬﾝﾍﾟｰﾝ　ポスター</t>
    <rPh sb="5" eb="7">
      <t>ネッチュウ</t>
    </rPh>
    <rPh sb="7" eb="8">
      <t>ショウ</t>
    </rPh>
    <phoneticPr fontId="34"/>
  </si>
  <si>
    <t>ＳＴＯＰ！熱中症　ｸｰﾙﾜｰｸｷｬﾝﾍﾟｰﾝ　のぼり</t>
    <rPh sb="5" eb="7">
      <t>ネッチュウ</t>
    </rPh>
    <rPh sb="7" eb="8">
      <t>ショウ</t>
    </rPh>
    <phoneticPr fontId="34"/>
  </si>
  <si>
    <t>３．用　品</t>
    <rPh sb="2" eb="3">
      <t>ヨウ</t>
    </rPh>
    <rPh sb="4" eb="5">
      <t>ヒン</t>
    </rPh>
    <phoneticPr fontId="34"/>
  </si>
  <si>
    <t>４．視聴覚教材</t>
    <rPh sb="2" eb="5">
      <t>シチョウカク</t>
    </rPh>
    <rPh sb="5" eb="7">
      <t>キョウザイ</t>
    </rPh>
    <phoneticPr fontId="34"/>
  </si>
  <si>
    <t>５．社名印刷</t>
    <rPh sb="2" eb="4">
      <t>シャメイ</t>
    </rPh>
    <rPh sb="4" eb="6">
      <t>インサツ</t>
    </rPh>
    <phoneticPr fontId="34"/>
  </si>
  <si>
    <t>安全旗（大）（１色）　　5～9枚</t>
  </si>
  <si>
    <t>安全旗（大）（１色）　　10～19枚　</t>
  </si>
  <si>
    <t>安全旗（大）（１色）　　20～49枚　</t>
  </si>
  <si>
    <t>安全旗（大）（１色）　　50～99枚</t>
  </si>
  <si>
    <t>安全旗（大）（１色）　　100枚以上</t>
  </si>
  <si>
    <t>安全旗（大）（２色）　　5～9枚</t>
  </si>
  <si>
    <t>安全旗（大）（２色）　　10～19枚　</t>
  </si>
  <si>
    <t>安全旗（大）（２色）　　20～49枚　</t>
  </si>
  <si>
    <t>安全旗（大）（２色）　　50～99枚</t>
  </si>
  <si>
    <t>安全旗（大）（２色）　　100枚以上</t>
  </si>
  <si>
    <t>安全旗（中）（１色）　　5～9枚</t>
  </si>
  <si>
    <t>安全旗（中）（１色）　　10～19枚</t>
  </si>
  <si>
    <t>安全旗（中）（１色）　　20～49枚</t>
  </si>
  <si>
    <t>安全旗（中）（１色）　　50～99枚</t>
  </si>
  <si>
    <t>安全旗（中）（１色）　　100枚以上</t>
  </si>
  <si>
    <t>安全旗（中）（２色）　　5～9枚</t>
  </si>
  <si>
    <t>安全旗（中）（２色）　　10～19枚</t>
  </si>
  <si>
    <t>安全旗（中）（２色）　　20～49枚</t>
  </si>
  <si>
    <t>安全旗（中）（２色）　　50～99枚</t>
  </si>
  <si>
    <t>安全旗（中）（２色）　　100枚以上</t>
  </si>
  <si>
    <t>安全旗（中）（３色）　　5～9枚</t>
  </si>
  <si>
    <t>安全旗（中）（３色）　　10～19枚</t>
  </si>
  <si>
    <t>安全旗（中）（３色）　　20～49枚</t>
  </si>
  <si>
    <t>安全旗（中）（３色）　　50～99枚</t>
  </si>
  <si>
    <t>安全旗（中）（３色）　　100枚以上</t>
  </si>
  <si>
    <t>安全旗（小）（１色）　　5～9枚</t>
  </si>
  <si>
    <t>安全旗（小）（１色）　　10～19枚</t>
  </si>
  <si>
    <t>安全旗（小）（１色）　　20～49枚</t>
  </si>
  <si>
    <t>安全旗（小）（１色）　　50～99枚</t>
  </si>
  <si>
    <t>安全旗（小）（１色）　　100枚以上</t>
  </si>
  <si>
    <t>安全旗（小）（２色）　　5～9枚</t>
  </si>
  <si>
    <t>安全旗（小）（２色）　　10～19枚</t>
  </si>
  <si>
    <t>安全旗（小）（２色）　　20～49枚</t>
  </si>
  <si>
    <t>安全旗（小）（２色）　　50～99枚</t>
  </si>
  <si>
    <t>安全旗（小）（２色）　　100枚以上</t>
  </si>
  <si>
    <t>安全旗（小）（３色）　　5～9枚</t>
  </si>
  <si>
    <t>安全旗（小）（３色）　　10～19枚</t>
  </si>
  <si>
    <t>安全旗（小）（３色）　　20～49枚</t>
  </si>
  <si>
    <t>安全旗（小）（３色）　　50～99枚</t>
  </si>
  <si>
    <t>安全旗（小）（３色）　　100枚以上</t>
  </si>
  <si>
    <t>社旗（大）（３色）　　5～9枚</t>
  </si>
  <si>
    <t>社旗（大）（３色）　　10～19枚</t>
  </si>
  <si>
    <t>社旗（大）（３色）　　20～49枚</t>
  </si>
  <si>
    <t>社旗（大）（３色）　　50～99枚</t>
  </si>
  <si>
    <t>社旗（大）（３色）　　100枚以上</t>
  </si>
  <si>
    <t>社旗（大）（４色）　　5～9枚</t>
  </si>
  <si>
    <t>社旗（大）（４色）　　10～19枚</t>
  </si>
  <si>
    <t>社旗（大）（４色）　　20～49枚</t>
  </si>
  <si>
    <t>社旗（大）（４色）　　50～99枚</t>
  </si>
  <si>
    <t>社旗（大）（４色）　　100枚以上</t>
  </si>
  <si>
    <t>社旗（中）（３色）　　5～9枚</t>
  </si>
  <si>
    <t>社旗（中）（３色）　　10～19枚</t>
  </si>
  <si>
    <t>社旗（中）（３色）　　20～49枚</t>
  </si>
  <si>
    <t>社旗（中）（３色）　　50～99枚</t>
  </si>
  <si>
    <t>社旗（中）（３色）　　100枚以上</t>
  </si>
  <si>
    <t>社旗（中）（４色）　　5～9枚</t>
  </si>
  <si>
    <t>社旗（中）（４色）　　10～19枚</t>
  </si>
  <si>
    <t>社旗（中）（４色）　　20～49枚</t>
  </si>
  <si>
    <t>社旗（中）（４色）　　50～99枚</t>
  </si>
  <si>
    <t>社旗（中）（４色）　　100枚以上</t>
  </si>
  <si>
    <t>社旗（小）（３色）　　5～9枚</t>
  </si>
  <si>
    <t>社旗（小）（３色）　　10～19枚</t>
  </si>
  <si>
    <t>社旗（小）（３色）　　20～49枚</t>
  </si>
  <si>
    <t>社旗（小）（３色）　　50～99枚</t>
  </si>
  <si>
    <t>社旗（小）（３色）　　100枚以上</t>
  </si>
  <si>
    <t>社旗（小）（４色）　　5～9枚</t>
  </si>
  <si>
    <t>社旗（小）（４色）　　10～19枚</t>
  </si>
  <si>
    <t>社旗（小）（４色）　　20～49枚</t>
  </si>
  <si>
    <t>社旗（小）（４色）　　50～99枚</t>
  </si>
  <si>
    <t>社旗（小）（４色）　　100枚以上</t>
  </si>
  <si>
    <t>６．送料等</t>
    <rPh sb="2" eb="4">
      <t>ソウリョウ</t>
    </rPh>
    <rPh sb="4" eb="5">
      <t>トウ</t>
    </rPh>
    <phoneticPr fontId="34"/>
  </si>
  <si>
    <t>000001</t>
    <phoneticPr fontId="34"/>
  </si>
  <si>
    <t>発送料(             ～5,000円)</t>
    <phoneticPr fontId="34"/>
  </si>
  <si>
    <t>000002</t>
    <phoneticPr fontId="34"/>
  </si>
  <si>
    <t>発送料( 5,001円～10,000円)</t>
    <phoneticPr fontId="34"/>
  </si>
  <si>
    <t>000003</t>
    <phoneticPr fontId="34"/>
  </si>
  <si>
    <t>発送料(10,001円～20,000円)</t>
    <phoneticPr fontId="34"/>
  </si>
  <si>
    <t>000004</t>
    <phoneticPr fontId="34"/>
  </si>
  <si>
    <t>発送料(20,001円～           )</t>
    <phoneticPr fontId="34"/>
  </si>
  <si>
    <t>000005</t>
    <phoneticPr fontId="34"/>
  </si>
  <si>
    <t>特別(期日指定)送料</t>
    <phoneticPr fontId="34"/>
  </si>
  <si>
    <t>000010</t>
    <phoneticPr fontId="34"/>
  </si>
  <si>
    <t>発送料(ポスターのみで5,000円以下の注文の場合)</t>
    <phoneticPr fontId="34"/>
  </si>
  <si>
    <t>発送料(ＤＶＤのみの注文の場合)</t>
    <rPh sb="10" eb="12">
      <t>チュウモン</t>
    </rPh>
    <rPh sb="13" eb="15">
      <t>バアイ</t>
    </rPh>
    <phoneticPr fontId="34"/>
  </si>
  <si>
    <t>960</t>
  </si>
  <si>
    <t>961</t>
  </si>
  <si>
    <t>962</t>
  </si>
  <si>
    <t>963</t>
  </si>
  <si>
    <t>964</t>
  </si>
  <si>
    <t>965</t>
  </si>
  <si>
    <t>966</t>
  </si>
  <si>
    <t>967</t>
  </si>
  <si>
    <t>969</t>
  </si>
  <si>
    <t>970</t>
  </si>
  <si>
    <t>975</t>
  </si>
  <si>
    <t>1161</t>
  </si>
  <si>
    <t>建災防本部　図書・用品のご案内</t>
  </si>
  <si>
    <t>分会データ</t>
    <rPh sb="0" eb="2">
      <t>ブンカイ</t>
    </rPh>
    <phoneticPr fontId="6"/>
  </si>
  <si>
    <t>建災防分会名称</t>
    <rPh sb="0" eb="3">
      <t>ケンサイボウ</t>
    </rPh>
    <rPh sb="3" eb="5">
      <t>ブンカイ</t>
    </rPh>
    <rPh sb="5" eb="7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</si>
  <si>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</si>
  <si>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住　　　所</t>
    <rPh sb="0" eb="1">
      <t>スミ</t>
    </rPh>
    <rPh sb="4" eb="5">
      <t>ショ</t>
    </rPh>
    <phoneticPr fontId="1"/>
  </si>
  <si>
    <t>南相馬市原町区旭町２丁目34　モ・オフィス203</t>
  </si>
  <si>
    <t>8072</t>
  </si>
  <si>
    <t>0914</t>
  </si>
  <si>
    <t>8852</t>
  </si>
  <si>
    <t>7711</t>
  </si>
  <si>
    <t>0027</t>
  </si>
  <si>
    <t>7808</t>
  </si>
  <si>
    <t>0971</t>
  </si>
  <si>
    <t>6123</t>
  </si>
  <si>
    <t>0876</t>
  </si>
  <si>
    <t>7515</t>
  </si>
  <si>
    <t>0825</t>
  </si>
  <si>
    <t>3141</t>
  </si>
  <si>
    <t>0004</t>
  </si>
  <si>
    <t>0611</t>
  </si>
  <si>
    <t>8026</t>
  </si>
  <si>
    <t>0031</t>
  </si>
  <si>
    <t>電話</t>
    <rPh sb="0" eb="2">
      <t>デンワ</t>
    </rPh>
    <phoneticPr fontId="6"/>
  </si>
  <si>
    <t>024</t>
    <phoneticPr fontId="6"/>
  </si>
  <si>
    <t>0243</t>
    <phoneticPr fontId="6"/>
  </si>
  <si>
    <t>0247</t>
    <phoneticPr fontId="6"/>
  </si>
  <si>
    <t>528</t>
    <phoneticPr fontId="6"/>
  </si>
  <si>
    <t>2311</t>
  </si>
  <si>
    <t>0248</t>
    <phoneticPr fontId="6"/>
  </si>
  <si>
    <t>0242</t>
    <phoneticPr fontId="6"/>
  </si>
  <si>
    <t>0241</t>
    <phoneticPr fontId="6"/>
  </si>
  <si>
    <t>0246</t>
    <phoneticPr fontId="6"/>
  </si>
  <si>
    <t>0244</t>
    <phoneticPr fontId="6"/>
  </si>
  <si>
    <t>22</t>
    <phoneticPr fontId="6"/>
  </si>
  <si>
    <t>922</t>
    <phoneticPr fontId="6"/>
  </si>
  <si>
    <t>62</t>
    <phoneticPr fontId="6"/>
  </si>
  <si>
    <t>75</t>
    <phoneticPr fontId="6"/>
  </si>
  <si>
    <t>26</t>
    <phoneticPr fontId="6"/>
  </si>
  <si>
    <t>23</t>
    <phoneticPr fontId="6"/>
  </si>
  <si>
    <t>33</t>
    <phoneticPr fontId="6"/>
  </si>
  <si>
    <t>28</t>
    <phoneticPr fontId="6"/>
  </si>
  <si>
    <t>52</t>
    <phoneticPr fontId="6"/>
  </si>
  <si>
    <t>24</t>
    <phoneticPr fontId="6"/>
  </si>
  <si>
    <t>72</t>
    <phoneticPr fontId="6"/>
  </si>
  <si>
    <t>32</t>
    <phoneticPr fontId="6"/>
  </si>
  <si>
    <t>0807</t>
  </si>
  <si>
    <t>1814</t>
  </si>
  <si>
    <t>2729</t>
  </si>
  <si>
    <t>3610</t>
  </si>
  <si>
    <t>2725</t>
  </si>
  <si>
    <t>2882</t>
  </si>
  <si>
    <t>3341</t>
  </si>
  <si>
    <t>2131</t>
  </si>
  <si>
    <t>2429</t>
  </si>
  <si>
    <t>2421</t>
  </si>
  <si>
    <t>2221</t>
  </si>
  <si>
    <t>1521</t>
  </si>
  <si>
    <t>2871</t>
  </si>
  <si>
    <t>0417</t>
  </si>
  <si>
    <t>0511</t>
  </si>
  <si>
    <t>建災防福島県支部</t>
    <phoneticPr fontId="6"/>
  </si>
  <si>
    <t>522</t>
    <phoneticPr fontId="6"/>
  </si>
  <si>
    <t>2266</t>
    <phoneticPr fontId="6"/>
  </si>
  <si>
    <t>info@kensaibou-fukushima.jp</t>
    <phoneticPr fontId="6"/>
  </si>
  <si>
    <t>福島市五月町４番２５号</t>
    <rPh sb="3" eb="6">
      <t>サツキチョウ</t>
    </rPh>
    <rPh sb="7" eb="8">
      <t>バン</t>
    </rPh>
    <rPh sb="10" eb="11">
      <t>ゴウ</t>
    </rPh>
    <phoneticPr fontId="6"/>
  </si>
  <si>
    <t>佐藤</t>
    <rPh sb="0" eb="2">
      <t>サトウ</t>
    </rPh>
    <phoneticPr fontId="6"/>
  </si>
  <si>
    <t xml:space="preserve">	higashi@e-fukuken.or.jp </t>
    <phoneticPr fontId="6"/>
  </si>
  <si>
    <t>石綿作業主任者技能講習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phoneticPr fontId="30"/>
  </si>
  <si>
    <t>004111</t>
  </si>
  <si>
    <t>004112</t>
  </si>
  <si>
    <t>004113</t>
  </si>
  <si>
    <t>004114</t>
  </si>
  <si>
    <t>004115</t>
  </si>
  <si>
    <t>004121</t>
  </si>
  <si>
    <t>004122</t>
  </si>
  <si>
    <t>004123</t>
  </si>
  <si>
    <t>004124</t>
  </si>
  <si>
    <t>004125</t>
  </si>
  <si>
    <t>004131</t>
  </si>
  <si>
    <t>004132</t>
  </si>
  <si>
    <t>004133</t>
  </si>
  <si>
    <t>004134</t>
  </si>
  <si>
    <t>004135</t>
  </si>
  <si>
    <t>004211</t>
  </si>
  <si>
    <t>004212</t>
  </si>
  <si>
    <t>004213</t>
  </si>
  <si>
    <t>004214</t>
  </si>
  <si>
    <t>004215</t>
  </si>
  <si>
    <t>004221</t>
  </si>
  <si>
    <t>004222</t>
  </si>
  <si>
    <t>004223</t>
  </si>
  <si>
    <t>004224</t>
  </si>
  <si>
    <t>004225</t>
  </si>
  <si>
    <t>004231</t>
  </si>
  <si>
    <t>004232</t>
  </si>
  <si>
    <t>004233</t>
  </si>
  <si>
    <t>004234</t>
  </si>
  <si>
    <t>004235</t>
  </si>
  <si>
    <t>004311</t>
  </si>
  <si>
    <t>004312</t>
  </si>
  <si>
    <t>004313</t>
  </si>
  <si>
    <t>004314</t>
  </si>
  <si>
    <t>004315</t>
  </si>
  <si>
    <t>004321</t>
  </si>
  <si>
    <t>004322</t>
  </si>
  <si>
    <t>004323</t>
  </si>
  <si>
    <t>004324</t>
  </si>
  <si>
    <t>004325</t>
  </si>
  <si>
    <t>004331</t>
  </si>
  <si>
    <t>004332</t>
  </si>
  <si>
    <t>004333</t>
  </si>
  <si>
    <t>004334</t>
  </si>
  <si>
    <t>004335</t>
  </si>
  <si>
    <t>社旗（大）（地染）　　5～9枚</t>
  </si>
  <si>
    <t>社旗（大）（地染）　　10～19枚</t>
  </si>
  <si>
    <t>社旗（大）（地染）　　20～49枚</t>
  </si>
  <si>
    <t>社旗（大）（地染）　　50～99枚</t>
  </si>
  <si>
    <t>社旗（大）（地染）　　100枚以上</t>
  </si>
  <si>
    <t>社旗（大）（１色・２色）　　5～9枚</t>
  </si>
  <si>
    <t>社旗（大）（１色・２色）　　10～19枚</t>
  </si>
  <si>
    <t>社旗（大）（１色・２色）　　20～49枚</t>
  </si>
  <si>
    <t>社旗（大）（１色・２色）　　50～99枚</t>
  </si>
  <si>
    <t>社旗（大）（１色・２色）　　100枚以上</t>
  </si>
  <si>
    <t>社旗（中）（地染）　　5～9枚</t>
  </si>
  <si>
    <t>社旗（中）（地染）　　10～19枚</t>
  </si>
  <si>
    <t>社旗（中）（地染）　　20～49枚</t>
  </si>
  <si>
    <t>社旗（中）（地染）　　50～99枚</t>
  </si>
  <si>
    <t>社旗（中）（地染）　　100枚以上</t>
  </si>
  <si>
    <t>社旗（中）（１色・２色）　　5～9枚</t>
  </si>
  <si>
    <t>社旗（中）（１色・２色）　　10～19枚</t>
  </si>
  <si>
    <t>社旗（中）（１色・２色）　　20～49枚</t>
  </si>
  <si>
    <t>社旗（中）（１色・２色）　　50～99枚</t>
  </si>
  <si>
    <t>社旗（中）（１色・２色）　　100枚以上</t>
  </si>
  <si>
    <t>社旗（小）（地染）　　5～9枚</t>
  </si>
  <si>
    <t>社旗（小）（地染）　　10～19枚</t>
  </si>
  <si>
    <t>社旗（小）（地染）　　20～49枚</t>
  </si>
  <si>
    <t>社旗（小）（地染）　　50～99枚</t>
  </si>
  <si>
    <t>社旗（小）（地染）　　100枚以上</t>
  </si>
  <si>
    <t>社旗（小）（１色・２色）　　5～9枚</t>
  </si>
  <si>
    <t>社旗（小）（１色・２色）　　10～19枚</t>
  </si>
  <si>
    <t>社旗（小）（１色・２色）　　20～49枚</t>
  </si>
  <si>
    <t>社旗（小）（１色・２色）　　50～99枚</t>
  </si>
  <si>
    <t>社旗（小）（１色・２色）　　100枚以上</t>
  </si>
  <si>
    <t>003001</t>
  </si>
  <si>
    <t>のぼり（マーク）１色</t>
  </si>
  <si>
    <t>003002</t>
  </si>
  <si>
    <t>のぼり（マーク）２色</t>
  </si>
  <si>
    <t>003003</t>
  </si>
  <si>
    <t>のぼり（マーク）３色</t>
  </si>
  <si>
    <t>003004</t>
  </si>
  <si>
    <t>のぼり（マーク）４色</t>
  </si>
  <si>
    <t>003011</t>
  </si>
  <si>
    <t>のぼり（１色・マークなし）5～9枚</t>
  </si>
  <si>
    <t>003012</t>
  </si>
  <si>
    <t>のぼり（１色・マークなし）10～19枚</t>
  </si>
  <si>
    <t>003013</t>
  </si>
  <si>
    <t>のぼり（１色・マークなし）20～49枚</t>
  </si>
  <si>
    <t>003014</t>
  </si>
  <si>
    <t>のぼり（１色・マークなし）50～99枚</t>
  </si>
  <si>
    <t>003015</t>
  </si>
  <si>
    <t>のぼり（１色・マークなし）100枚以上</t>
  </si>
  <si>
    <t>003021</t>
  </si>
  <si>
    <t>003022</t>
  </si>
  <si>
    <t>003023</t>
  </si>
  <si>
    <t>003024</t>
  </si>
  <si>
    <t>003025</t>
  </si>
  <si>
    <t>003031</t>
  </si>
  <si>
    <t>003032</t>
  </si>
  <si>
    <t>003033</t>
  </si>
  <si>
    <t>003034</t>
  </si>
  <si>
    <t>003035</t>
  </si>
  <si>
    <t>003041</t>
  </si>
  <si>
    <t>003042</t>
  </si>
  <si>
    <t>003043</t>
  </si>
  <si>
    <t>003044</t>
  </si>
  <si>
    <t>003045</t>
  </si>
  <si>
    <t>会員価格
（税込）</t>
    <rPh sb="0" eb="2">
      <t>カイイン</t>
    </rPh>
    <rPh sb="2" eb="4">
      <t>カカク</t>
    </rPh>
    <rPh sb="6" eb="8">
      <t>ゼイコ</t>
    </rPh>
    <phoneticPr fontId="34"/>
  </si>
  <si>
    <t>定価
（税込）</t>
    <rPh sb="0" eb="2">
      <t>テイカ</t>
    </rPh>
    <phoneticPr fontId="34"/>
  </si>
  <si>
    <t>建設業目で見る石綿作業の安全</t>
    <rPh sb="0" eb="3">
      <t>ケンセツギョウ</t>
    </rPh>
    <phoneticPr fontId="34"/>
  </si>
  <si>
    <t>Ｎクールウェアベスト</t>
    <phoneticPr fontId="34"/>
  </si>
  <si>
    <t>Ｎクールウェア　フルハーネス</t>
    <phoneticPr fontId="34"/>
  </si>
  <si>
    <t>安全旗〔5枚～〕（1枚あたり）</t>
    <rPh sb="0" eb="3">
      <t>アンゼンキ</t>
    </rPh>
    <rPh sb="5" eb="6">
      <t>マイ</t>
    </rPh>
    <rPh sb="10" eb="11">
      <t>マイ</t>
    </rPh>
    <phoneticPr fontId="34"/>
  </si>
  <si>
    <t>004111</t>
    <phoneticPr fontId="34"/>
  </si>
  <si>
    <t>004112</t>
    <phoneticPr fontId="34"/>
  </si>
  <si>
    <t>004113</t>
    <phoneticPr fontId="34"/>
  </si>
  <si>
    <t>004114</t>
    <phoneticPr fontId="34"/>
  </si>
  <si>
    <t>004115</t>
    <phoneticPr fontId="34"/>
  </si>
  <si>
    <t>004121</t>
    <phoneticPr fontId="34"/>
  </si>
  <si>
    <t>004122</t>
    <phoneticPr fontId="34"/>
  </si>
  <si>
    <t>004123</t>
    <phoneticPr fontId="34"/>
  </si>
  <si>
    <t>004124</t>
    <phoneticPr fontId="34"/>
  </si>
  <si>
    <t>004125</t>
    <phoneticPr fontId="34"/>
  </si>
  <si>
    <t>004131</t>
    <phoneticPr fontId="34"/>
  </si>
  <si>
    <t>004132</t>
    <phoneticPr fontId="34"/>
  </si>
  <si>
    <t>004133</t>
    <phoneticPr fontId="34"/>
  </si>
  <si>
    <t>004134</t>
    <phoneticPr fontId="34"/>
  </si>
  <si>
    <t>004135</t>
    <phoneticPr fontId="34"/>
  </si>
  <si>
    <t>004211</t>
    <phoneticPr fontId="34"/>
  </si>
  <si>
    <t>004212</t>
    <phoneticPr fontId="34"/>
  </si>
  <si>
    <t>004213</t>
    <phoneticPr fontId="34"/>
  </si>
  <si>
    <t>004214</t>
    <phoneticPr fontId="34"/>
  </si>
  <si>
    <t>004215</t>
    <phoneticPr fontId="34"/>
  </si>
  <si>
    <t>004221</t>
    <phoneticPr fontId="34"/>
  </si>
  <si>
    <t>004222</t>
    <phoneticPr fontId="34"/>
  </si>
  <si>
    <t>004223</t>
    <phoneticPr fontId="34"/>
  </si>
  <si>
    <t>004224</t>
    <phoneticPr fontId="34"/>
  </si>
  <si>
    <t>004225</t>
    <phoneticPr fontId="34"/>
  </si>
  <si>
    <t>004231</t>
    <phoneticPr fontId="34"/>
  </si>
  <si>
    <t>004232</t>
    <phoneticPr fontId="34"/>
  </si>
  <si>
    <t>004233</t>
    <phoneticPr fontId="34"/>
  </si>
  <si>
    <t>004234</t>
    <phoneticPr fontId="34"/>
  </si>
  <si>
    <t>004235</t>
    <phoneticPr fontId="34"/>
  </si>
  <si>
    <t>004311</t>
    <phoneticPr fontId="34"/>
  </si>
  <si>
    <t>004312</t>
    <phoneticPr fontId="34"/>
  </si>
  <si>
    <t>004313</t>
    <phoneticPr fontId="34"/>
  </si>
  <si>
    <t>004314</t>
    <phoneticPr fontId="34"/>
  </si>
  <si>
    <t>004315</t>
    <phoneticPr fontId="34"/>
  </si>
  <si>
    <t>004321</t>
    <phoneticPr fontId="34"/>
  </si>
  <si>
    <t>004322</t>
    <phoneticPr fontId="34"/>
  </si>
  <si>
    <t>004323</t>
    <phoneticPr fontId="34"/>
  </si>
  <si>
    <t>004324</t>
    <phoneticPr fontId="34"/>
  </si>
  <si>
    <t>004325</t>
    <phoneticPr fontId="34"/>
  </si>
  <si>
    <t>004331</t>
    <phoneticPr fontId="34"/>
  </si>
  <si>
    <t>004332</t>
    <phoneticPr fontId="34"/>
  </si>
  <si>
    <t>004333</t>
    <phoneticPr fontId="34"/>
  </si>
  <si>
    <t>004334</t>
    <phoneticPr fontId="34"/>
  </si>
  <si>
    <t>004335</t>
    <phoneticPr fontId="34"/>
  </si>
  <si>
    <t>社旗〔5枚～〕（1枚あたり）</t>
    <rPh sb="0" eb="2">
      <t>シャキ</t>
    </rPh>
    <rPh sb="4" eb="5">
      <t>マイ</t>
    </rPh>
    <rPh sb="9" eb="10">
      <t>マイ</t>
    </rPh>
    <phoneticPr fontId="34"/>
  </si>
  <si>
    <t>（２）加工代（のぼり）</t>
    <rPh sb="3" eb="5">
      <t>カコウ</t>
    </rPh>
    <rPh sb="5" eb="6">
      <t>ダイ</t>
    </rPh>
    <phoneticPr fontId="34"/>
  </si>
  <si>
    <t>常時・三大・週間・イラストのぼり等〔5枚～〕（1枚あたりの印刷代）</t>
    <rPh sb="0" eb="2">
      <t>ジョウジ</t>
    </rPh>
    <rPh sb="3" eb="5">
      <t>サンダイ</t>
    </rPh>
    <rPh sb="6" eb="8">
      <t>シュウカン</t>
    </rPh>
    <rPh sb="16" eb="17">
      <t>トウ</t>
    </rPh>
    <rPh sb="19" eb="20">
      <t>マイ</t>
    </rPh>
    <rPh sb="24" eb="25">
      <t>マイ</t>
    </rPh>
    <rPh sb="29" eb="31">
      <t>インサツ</t>
    </rPh>
    <rPh sb="31" eb="32">
      <t>ダイ</t>
    </rPh>
    <phoneticPr fontId="34"/>
  </si>
  <si>
    <t>003001</t>
    <phoneticPr fontId="34"/>
  </si>
  <si>
    <t>003002</t>
    <phoneticPr fontId="34"/>
  </si>
  <si>
    <t>003011</t>
    <phoneticPr fontId="34"/>
  </si>
  <si>
    <t>003021</t>
    <phoneticPr fontId="34"/>
  </si>
  <si>
    <t>003031</t>
    <phoneticPr fontId="34"/>
  </si>
  <si>
    <t>003041</t>
    <phoneticPr fontId="34"/>
  </si>
  <si>
    <t>※１．制作日数は、受注後、のぼりは約３週間かかります。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7" eb="18">
      <t>ヤク</t>
    </rPh>
    <rPh sb="19" eb="21">
      <t>シュウカン</t>
    </rPh>
    <phoneticPr fontId="34"/>
  </si>
  <si>
    <t>※２．社名印刷の金額は、「マーク印刷代＋社名印刷代＋のぼり本体代」になります。</t>
    <rPh sb="3" eb="5">
      <t>シャメイ</t>
    </rPh>
    <rPh sb="5" eb="7">
      <t>インサツ</t>
    </rPh>
    <rPh sb="8" eb="10">
      <t>キンガク</t>
    </rPh>
    <rPh sb="16" eb="18">
      <t>インサツ</t>
    </rPh>
    <rPh sb="18" eb="19">
      <t>ダイ</t>
    </rPh>
    <rPh sb="20" eb="22">
      <t>シャメイ</t>
    </rPh>
    <rPh sb="22" eb="24">
      <t>インサツ</t>
    </rPh>
    <rPh sb="24" eb="25">
      <t>ダイ</t>
    </rPh>
    <rPh sb="29" eb="31">
      <t>ホンタイ</t>
    </rPh>
    <rPh sb="31" eb="32">
      <t>ダイ</t>
    </rPh>
    <phoneticPr fontId="34"/>
  </si>
  <si>
    <t>購入金額</t>
    <rPh sb="0" eb="2">
      <t>コウニュウ</t>
    </rPh>
    <rPh sb="2" eb="4">
      <t>キンガク</t>
    </rPh>
    <phoneticPr fontId="6"/>
  </si>
  <si>
    <t>送料</t>
    <rPh sb="0" eb="2">
      <t>ソウリョウ</t>
    </rPh>
    <phoneticPr fontId="6"/>
  </si>
  <si>
    <t xml:space="preserve">   10,001円～20,000円</t>
    <phoneticPr fontId="6"/>
  </si>
  <si>
    <t xml:space="preserve">     5,001円～10,000円</t>
    <phoneticPr fontId="6"/>
  </si>
  <si>
    <t xml:space="preserve">   20,001円～</t>
    <phoneticPr fontId="6"/>
  </si>
  <si>
    <t xml:space="preserve"> 特別(期日指定)送料</t>
    <phoneticPr fontId="6"/>
  </si>
  <si>
    <t xml:space="preserve"> ポスターのみで5,000円以下</t>
    <phoneticPr fontId="6"/>
  </si>
  <si>
    <t xml:space="preserve"> ＤＶＤのみの注文の場合</t>
    <rPh sb="7" eb="9">
      <t>チュウモン</t>
    </rPh>
    <rPh sb="10" eb="12">
      <t>バアイ</t>
    </rPh>
    <phoneticPr fontId="1"/>
  </si>
  <si>
    <t xml:space="preserve">                ～5,000円</t>
    <phoneticPr fontId="6"/>
  </si>
  <si>
    <t>石綿のCD-ROM(石綿特別教育講師用)</t>
    <rPh sb="0" eb="2">
      <t>イシワタ</t>
    </rPh>
    <rPh sb="10" eb="12">
      <t>イシワタ</t>
    </rPh>
    <phoneticPr fontId="34"/>
  </si>
  <si>
    <t>ＳＴＯＰ！転倒災害   ポスター</t>
    <rPh sb="5" eb="7">
      <t>テントウ</t>
    </rPh>
    <rPh sb="7" eb="9">
      <t>サイガイ</t>
    </rPh>
    <phoneticPr fontId="34"/>
  </si>
  <si>
    <t>ＳＴＯＰ！転倒災害   のぼり</t>
    <rPh sb="5" eb="7">
      <t>テントウ</t>
    </rPh>
    <rPh sb="7" eb="9">
      <t>サイガイ</t>
    </rPh>
    <phoneticPr fontId="34"/>
  </si>
  <si>
    <t>安全施工サイクルターポリンのぼり(たて型実施中)</t>
  </si>
  <si>
    <t>安全施工サイクルターポリン横幕(よこ型実施中)</t>
  </si>
  <si>
    <t>石綿除去保護具着用のぼり</t>
    <rPh sb="0" eb="2">
      <t>イシワタ</t>
    </rPh>
    <rPh sb="2" eb="4">
      <t>ジョキョ</t>
    </rPh>
    <rPh sb="4" eb="7">
      <t>ホゴグ</t>
    </rPh>
    <rPh sb="7" eb="9">
      <t>チャクヨウ</t>
    </rPh>
    <phoneticPr fontId="34"/>
  </si>
  <si>
    <t>ターポリンのぼり</t>
  </si>
  <si>
    <t>ターポリンのぼり（安全帯）</t>
  </si>
  <si>
    <t>ターポリンのぼり（指差確認）</t>
  </si>
  <si>
    <t>ターポリンのぼり（危険予知）</t>
    <phoneticPr fontId="34"/>
  </si>
  <si>
    <t>ターポリンのぼり（安全作業）</t>
    <phoneticPr fontId="34"/>
  </si>
  <si>
    <t>ターポリンのぼり（家族の幸せ）</t>
  </si>
  <si>
    <t>ターポリンのぼり（明るい職場）</t>
  </si>
  <si>
    <t>ターポリンのぼり（熱中症防ごう）</t>
  </si>
  <si>
    <t>ターポリンのぼり（熱中症気をつけよう）</t>
  </si>
  <si>
    <t>ターポリン横幕</t>
  </si>
  <si>
    <t>ターポリン横幕（安全第一）</t>
  </si>
  <si>
    <t>ターポリン横幕（整理整頓）</t>
  </si>
  <si>
    <t>ターポリン横幕（墜落災害）</t>
    <rPh sb="8" eb="10">
      <t>ツイラク</t>
    </rPh>
    <phoneticPr fontId="34"/>
  </si>
  <si>
    <t>ターポリン横幕（無事故で）</t>
  </si>
  <si>
    <t>ターポリン横幕（作業の手順）</t>
  </si>
  <si>
    <t>ターポリン横幕（出さない）</t>
  </si>
  <si>
    <t>ターポリン横幕（ゴミゼロ）</t>
  </si>
  <si>
    <t>ターポリン横幕（リサイクル）</t>
  </si>
  <si>
    <t>ターポリン横幕（分ければ資源）</t>
  </si>
  <si>
    <t>安全標識（吊り下げタイプ標識）</t>
    <rPh sb="5" eb="6">
      <t>ツ</t>
    </rPh>
    <rPh sb="7" eb="8">
      <t>サ</t>
    </rPh>
    <rPh sb="12" eb="14">
      <t>ヒョウシキ</t>
    </rPh>
    <phoneticPr fontId="34"/>
  </si>
  <si>
    <t>ターポリンのぼり（防ごう）</t>
    <rPh sb="9" eb="10">
      <t>フセ</t>
    </rPh>
    <phoneticPr fontId="34"/>
  </si>
  <si>
    <t>ターポリンのぼり（気をつけよう）</t>
    <rPh sb="9" eb="10">
      <t>キ</t>
    </rPh>
    <phoneticPr fontId="34"/>
  </si>
  <si>
    <t>ゲンバッグ（保護帽、安全靴、ﾌﾙﾊｰﾈｽ安全帯が入るリュック）</t>
    <rPh sb="6" eb="8">
      <t>ホゴ</t>
    </rPh>
    <rPh sb="8" eb="9">
      <t>ボウ</t>
    </rPh>
    <rPh sb="10" eb="12">
      <t>アンゼン</t>
    </rPh>
    <rPh sb="12" eb="13">
      <t>グツ</t>
    </rPh>
    <rPh sb="20" eb="23">
      <t>アンゼンタイ</t>
    </rPh>
    <rPh sb="24" eb="25">
      <t>ハイ</t>
    </rPh>
    <phoneticPr fontId="34"/>
  </si>
  <si>
    <t>イーグル（フルハーネス用ハンガー）</t>
    <rPh sb="11" eb="12">
      <t>ヨウ</t>
    </rPh>
    <phoneticPr fontId="34"/>
  </si>
  <si>
    <t>イーグル・ロッカータイプ（フルハーネス用ハンガー）</t>
    <rPh sb="19" eb="20">
      <t>ヨウ</t>
    </rPh>
    <phoneticPr fontId="34"/>
  </si>
  <si>
    <t>人感センサー式音声警報器</t>
    <rPh sb="0" eb="1">
      <t>ヒト</t>
    </rPh>
    <rPh sb="1" eb="2">
      <t>カン</t>
    </rPh>
    <rPh sb="6" eb="7">
      <t>シキ</t>
    </rPh>
    <rPh sb="7" eb="9">
      <t>オンセイ</t>
    </rPh>
    <rPh sb="9" eb="12">
      <t>ケイホウキ</t>
    </rPh>
    <phoneticPr fontId="34"/>
  </si>
  <si>
    <t>セフティアラート</t>
    <phoneticPr fontId="34"/>
  </si>
  <si>
    <t>あなたは社長　　</t>
    <rPh sb="4" eb="6">
      <t>シャチョウ</t>
    </rPh>
    <phoneticPr fontId="34"/>
  </si>
  <si>
    <t>中尾恵美のワイヤロープの基礎講座　　</t>
    <rPh sb="0" eb="2">
      <t>ナカオ</t>
    </rPh>
    <rPh sb="2" eb="4">
      <t>エミ</t>
    </rPh>
    <rPh sb="12" eb="14">
      <t>キソ</t>
    </rPh>
    <rPh sb="14" eb="16">
      <t>コウザ</t>
    </rPh>
    <phoneticPr fontId="34"/>
  </si>
  <si>
    <t>社長さん知っていますか　　</t>
    <rPh sb="0" eb="2">
      <t>シャチョウ</t>
    </rPh>
    <rPh sb="4" eb="5">
      <t>シ</t>
    </rPh>
    <phoneticPr fontId="34"/>
  </si>
  <si>
    <t>がんばれ職長！　　</t>
    <rPh sb="4" eb="6">
      <t>ショクチョウ</t>
    </rPh>
    <phoneticPr fontId="34"/>
  </si>
  <si>
    <t>君ならどうする？電気工事のヒヤリハット　　</t>
    <rPh sb="0" eb="1">
      <t>キミ</t>
    </rPh>
    <rPh sb="8" eb="10">
      <t>デンキ</t>
    </rPh>
    <rPh sb="10" eb="12">
      <t>コウジ</t>
    </rPh>
    <phoneticPr fontId="34"/>
  </si>
  <si>
    <t>必ず守ろう！安全作業のポイント　　</t>
    <rPh sb="0" eb="1">
      <t>カナラ</t>
    </rPh>
    <rPh sb="2" eb="3">
      <t>マモ</t>
    </rPh>
    <rPh sb="6" eb="8">
      <t>アンゼン</t>
    </rPh>
    <rPh sb="8" eb="10">
      <t>サギョウ</t>
    </rPh>
    <phoneticPr fontId="34"/>
  </si>
  <si>
    <t>災害ファイル　　</t>
    <rPh sb="0" eb="2">
      <t>サイガイ</t>
    </rPh>
    <phoneticPr fontId="34"/>
  </si>
  <si>
    <t>安全寄席　～屋外配管工事の巻～　　</t>
    <rPh sb="0" eb="2">
      <t>アンゼン</t>
    </rPh>
    <rPh sb="2" eb="4">
      <t>ヨセ</t>
    </rPh>
    <rPh sb="6" eb="8">
      <t>オクガイ</t>
    </rPh>
    <rPh sb="8" eb="10">
      <t>ハイカン</t>
    </rPh>
    <rPh sb="10" eb="12">
      <t>コウジ</t>
    </rPh>
    <rPh sb="13" eb="14">
      <t>マ</t>
    </rPh>
    <phoneticPr fontId="34"/>
  </si>
  <si>
    <t>先輩に学ぶ　～屋内配管工事の安全作業～　　</t>
    <rPh sb="0" eb="2">
      <t>センパイ</t>
    </rPh>
    <rPh sb="3" eb="4">
      <t>マナ</t>
    </rPh>
    <rPh sb="7" eb="9">
      <t>オクナイ</t>
    </rPh>
    <rPh sb="9" eb="11">
      <t>ハイカン</t>
    </rPh>
    <rPh sb="11" eb="13">
      <t>コウジ</t>
    </rPh>
    <rPh sb="14" eb="16">
      <t>アンゼン</t>
    </rPh>
    <rPh sb="16" eb="18">
      <t>サギョウ</t>
    </rPh>
    <phoneticPr fontId="34"/>
  </si>
  <si>
    <t>電動機械安全の原則　～屋内管工事編～　　</t>
    <rPh sb="0" eb="2">
      <t>デンドウ</t>
    </rPh>
    <rPh sb="2" eb="4">
      <t>キカイ</t>
    </rPh>
    <rPh sb="4" eb="6">
      <t>アンゼン</t>
    </rPh>
    <rPh sb="7" eb="9">
      <t>ゲンソク</t>
    </rPh>
    <rPh sb="11" eb="13">
      <t>オクナイ</t>
    </rPh>
    <rPh sb="13" eb="14">
      <t>カン</t>
    </rPh>
    <rPh sb="14" eb="16">
      <t>コウジ</t>
    </rPh>
    <rPh sb="16" eb="17">
      <t>ヘン</t>
    </rPh>
    <phoneticPr fontId="34"/>
  </si>
  <si>
    <t>レッドカードを防げ！　　</t>
    <rPh sb="7" eb="8">
      <t>フセ</t>
    </rPh>
    <phoneticPr fontId="34"/>
  </si>
  <si>
    <t>拝啓、オヤジ様　　</t>
    <rPh sb="0" eb="2">
      <t>ハイケイ</t>
    </rPh>
    <rPh sb="6" eb="7">
      <t>サマ</t>
    </rPh>
    <phoneticPr fontId="34"/>
  </si>
  <si>
    <t>想像と気付きで災害ゼロ　　</t>
    <rPh sb="0" eb="2">
      <t>ソウゾウ</t>
    </rPh>
    <rPh sb="3" eb="5">
      <t>キヅ</t>
    </rPh>
    <rPh sb="7" eb="9">
      <t>サイガイ</t>
    </rPh>
    <phoneticPr fontId="34"/>
  </si>
  <si>
    <t>三人の職長　　</t>
    <rPh sb="0" eb="1">
      <t>サン</t>
    </rPh>
    <rPh sb="1" eb="2">
      <t>ニン</t>
    </rPh>
    <rPh sb="3" eb="5">
      <t>ショクチョウ</t>
    </rPh>
    <phoneticPr fontId="34"/>
  </si>
  <si>
    <t>新たな出発（たびだち）　　</t>
    <rPh sb="0" eb="1">
      <t>アラ</t>
    </rPh>
    <rPh sb="3" eb="5">
      <t>シュッパツ</t>
    </rPh>
    <phoneticPr fontId="34"/>
  </si>
  <si>
    <t>検証　災害はなぜ起きたのか　　</t>
    <rPh sb="0" eb="2">
      <t>ケンショウ</t>
    </rPh>
    <rPh sb="3" eb="5">
      <t>サイガイ</t>
    </rPh>
    <rPh sb="8" eb="9">
      <t>オ</t>
    </rPh>
    <phoneticPr fontId="34"/>
  </si>
  <si>
    <t>プロフェッショナルへの道程（みちのり）　　</t>
    <rPh sb="11" eb="13">
      <t>ミチノリ</t>
    </rPh>
    <phoneticPr fontId="34"/>
  </si>
  <si>
    <t>現場の安全を守る　　</t>
    <rPh sb="0" eb="2">
      <t>ゲンバ</t>
    </rPh>
    <rPh sb="3" eb="5">
      <t>アンゼン</t>
    </rPh>
    <rPh sb="6" eb="7">
      <t>マモ</t>
    </rPh>
    <phoneticPr fontId="34"/>
  </si>
  <si>
    <t>安全な現場をつくる　　</t>
    <rPh sb="0" eb="2">
      <t>アンゼン</t>
    </rPh>
    <rPh sb="3" eb="5">
      <t>ゲンバ</t>
    </rPh>
    <phoneticPr fontId="34"/>
  </si>
  <si>
    <t>新人　中村君の一日　　</t>
    <rPh sb="0" eb="2">
      <t>シンジン</t>
    </rPh>
    <rPh sb="3" eb="5">
      <t>ナカムラ</t>
    </rPh>
    <rPh sb="5" eb="6">
      <t>クン</t>
    </rPh>
    <rPh sb="7" eb="9">
      <t>イチニチ</t>
    </rPh>
    <phoneticPr fontId="34"/>
  </si>
  <si>
    <t>親方からの贈り物　　</t>
    <rPh sb="0" eb="2">
      <t>オヤカタ</t>
    </rPh>
    <rPh sb="5" eb="6">
      <t>オク</t>
    </rPh>
    <rPh sb="7" eb="8">
      <t>モノ</t>
    </rPh>
    <phoneticPr fontId="34"/>
  </si>
  <si>
    <t>災害　その時事業者は　　</t>
    <rPh sb="0" eb="2">
      <t>サイガイ</t>
    </rPh>
    <rPh sb="5" eb="6">
      <t>トキ</t>
    </rPh>
    <rPh sb="6" eb="9">
      <t>ジギョウシャ</t>
    </rPh>
    <phoneticPr fontId="34"/>
  </si>
  <si>
    <t>カミナリ社長が笑った　　</t>
    <rPh sb="4" eb="6">
      <t>シャチョウ</t>
    </rPh>
    <rPh sb="7" eb="8">
      <t>ワラ</t>
    </rPh>
    <phoneticPr fontId="34"/>
  </si>
  <si>
    <t>社長、あなたはだいじょうぶ？　　</t>
    <rPh sb="0" eb="2">
      <t>シャチョウ</t>
    </rPh>
    <phoneticPr fontId="34"/>
  </si>
  <si>
    <t>知らないではすまされません　　</t>
    <rPh sb="0" eb="1">
      <t>シ</t>
    </rPh>
    <phoneticPr fontId="34"/>
  </si>
  <si>
    <t>子の心、親知らず　　</t>
    <rPh sb="0" eb="1">
      <t>コ</t>
    </rPh>
    <rPh sb="2" eb="3">
      <t>ココロ</t>
    </rPh>
    <rPh sb="4" eb="5">
      <t>オヤ</t>
    </rPh>
    <rPh sb="5" eb="6">
      <t>シ</t>
    </rPh>
    <phoneticPr fontId="34"/>
  </si>
  <si>
    <t>土止め先行工法による安全作業の進め方　　</t>
    <rPh sb="0" eb="2">
      <t>ドド</t>
    </rPh>
    <rPh sb="3" eb="5">
      <t>センコウ</t>
    </rPh>
    <rPh sb="5" eb="7">
      <t>コウホウ</t>
    </rPh>
    <rPh sb="10" eb="12">
      <t>アンゼン</t>
    </rPh>
    <rPh sb="12" eb="14">
      <t>サギョウ</t>
    </rPh>
    <rPh sb="15" eb="16">
      <t>スス</t>
    </rPh>
    <rPh sb="17" eb="18">
      <t>カタ</t>
    </rPh>
    <phoneticPr fontId="34"/>
  </si>
  <si>
    <t>目で見る石綿含有建材の除去作業２＜一戸建て等建築物編＞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rPh sb="17" eb="20">
      <t>イッコダ</t>
    </rPh>
    <rPh sb="21" eb="22">
      <t>トウ</t>
    </rPh>
    <rPh sb="22" eb="25">
      <t>ケンチクブツ</t>
    </rPh>
    <rPh sb="25" eb="26">
      <t>ヘン</t>
    </rPh>
    <phoneticPr fontId="34"/>
  </si>
  <si>
    <t>見なおそう よりよい危険源のリストアップ法はこれだ　</t>
    <rPh sb="0" eb="1">
      <t>ミ</t>
    </rPh>
    <rPh sb="10" eb="12">
      <t>キケン</t>
    </rPh>
    <rPh sb="12" eb="13">
      <t>ゲン</t>
    </rPh>
    <rPh sb="20" eb="21">
      <t>ホウ</t>
    </rPh>
    <phoneticPr fontId="34"/>
  </si>
  <si>
    <t>建設現場の統括管理　第1巻　-元方事業者編-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モトカタ</t>
    </rPh>
    <rPh sb="17" eb="20">
      <t>ジギョウシャ</t>
    </rPh>
    <rPh sb="20" eb="21">
      <t>ヘン</t>
    </rPh>
    <phoneticPr fontId="34"/>
  </si>
  <si>
    <t>建設現場の統括管理　第2巻　-関係請負人-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カンケイ</t>
    </rPh>
    <rPh sb="17" eb="20">
      <t>ウケオイニン</t>
    </rPh>
    <phoneticPr fontId="34"/>
  </si>
  <si>
    <t>危険有害な作業で事業者が負う　新たな義務とは</t>
    <rPh sb="0" eb="4">
      <t>キケンユウガイ</t>
    </rPh>
    <rPh sb="5" eb="7">
      <t>サギョウ</t>
    </rPh>
    <rPh sb="8" eb="11">
      <t>ジギョウシャ</t>
    </rPh>
    <rPh sb="12" eb="13">
      <t>マ</t>
    </rPh>
    <rPh sb="15" eb="16">
      <t>アラ</t>
    </rPh>
    <rPh sb="18" eb="20">
      <t>ギム</t>
    </rPh>
    <phoneticPr fontId="34"/>
  </si>
  <si>
    <t>毎日の安全施工サイクル　</t>
  </si>
  <si>
    <t>知つておこう災害発生時のあなたの役割　</t>
  </si>
  <si>
    <t xml:space="preserve">職長安全衛生責任者教育    </t>
  </si>
  <si>
    <t xml:space="preserve">作業員の6つの法的義務    </t>
  </si>
  <si>
    <t>新規入場者の心得12ケ条　　</t>
  </si>
  <si>
    <t>目で学ぶ危険の体感実験　</t>
    <rPh sb="0" eb="1">
      <t>メ</t>
    </rPh>
    <phoneticPr fontId="34"/>
  </si>
  <si>
    <t xml:space="preserve">必ず守ろう！安全ルール心にくさびを   </t>
  </si>
  <si>
    <t>災害事例から学ぶ　現場に潜む危険を探る　あたなは危険にびん感ですか</t>
    <rPh sb="2" eb="4">
      <t>ジレイ</t>
    </rPh>
    <rPh sb="6" eb="7">
      <t>マナ</t>
    </rPh>
    <rPh sb="9" eb="11">
      <t>ゲンバ</t>
    </rPh>
    <rPh sb="12" eb="13">
      <t>ヒソ</t>
    </rPh>
    <rPh sb="14" eb="16">
      <t>キケン</t>
    </rPh>
    <rPh sb="17" eb="18">
      <t>サグ</t>
    </rPh>
    <rPh sb="24" eb="26">
      <t>キケン</t>
    </rPh>
    <rPh sb="29" eb="30">
      <t>カン</t>
    </rPh>
    <phoneticPr fontId="34"/>
  </si>
  <si>
    <t>&lt;新版&gt;知っておきたい低圧電気の衝撃　</t>
    <rPh sb="16" eb="18">
      <t>ショウゲキ</t>
    </rPh>
    <phoneticPr fontId="34"/>
  </si>
  <si>
    <t>知ろう重機の危機ココが危ない　</t>
  </si>
  <si>
    <t>DVD「腰痛予防」腰は体の要 仕事の要</t>
    <rPh sb="4" eb="6">
      <t>ヨウツウ</t>
    </rPh>
    <rPh sb="9" eb="10">
      <t>コシ</t>
    </rPh>
    <phoneticPr fontId="34"/>
  </si>
  <si>
    <t xml:space="preserve">DVD「転倒災害」なぜ転倒するのか-その原因と予防対策- </t>
    <rPh sb="25" eb="27">
      <t>タイサク</t>
    </rPh>
    <phoneticPr fontId="34"/>
  </si>
  <si>
    <t>建設現場に見るエイジフレンドリー</t>
    <rPh sb="0" eb="2">
      <t>ケンセツ</t>
    </rPh>
    <rPh sb="2" eb="4">
      <t>ゲンバ</t>
    </rPh>
    <rPh sb="5" eb="6">
      <t>ミ</t>
    </rPh>
    <phoneticPr fontId="34"/>
  </si>
  <si>
    <t>チェックしようあなたの健康あなたの安全　</t>
  </si>
  <si>
    <t>振動障害にならないために　</t>
  </si>
  <si>
    <t>&lt;新版&gt;酸欠ここが危ない！　　</t>
  </si>
  <si>
    <t xml:space="preserve"> 一酸化炭素中毒ココが危ない　</t>
  </si>
  <si>
    <t>新版熱中症の恐怖一予防対策のポイントー　</t>
  </si>
  <si>
    <t>不安全行動を正す教え方　</t>
  </si>
  <si>
    <t>見て感じて危険回避　－もしも我が身であったら－　</t>
  </si>
  <si>
    <t>&lt;改訂版&gt;安全衛生保護具を正しく使おう</t>
  </si>
  <si>
    <t>近道・省略行動がまねく危険！　</t>
  </si>
  <si>
    <t>安全パトロールの見方が変わる！</t>
    <rPh sb="0" eb="2">
      <t>アンゼン</t>
    </rPh>
    <rPh sb="8" eb="10">
      <t>ミカタ</t>
    </rPh>
    <rPh sb="11" eb="12">
      <t>カ</t>
    </rPh>
    <phoneticPr fontId="34"/>
  </si>
  <si>
    <t>ラジオ体操ＣＤ・清掃ＣＤ</t>
    <rPh sb="3" eb="5">
      <t>タイソウ</t>
    </rPh>
    <rPh sb="8" eb="10">
      <t>セイソウ</t>
    </rPh>
    <phoneticPr fontId="34"/>
  </si>
  <si>
    <t>　安全旗（社名印刷代）、社旗（本体＋社名印刷代）</t>
    <rPh sb="1" eb="3">
      <t>アンゼン</t>
    </rPh>
    <rPh sb="3" eb="4">
      <t>ハタ</t>
    </rPh>
    <rPh sb="5" eb="9">
      <t>シャメイインサツ</t>
    </rPh>
    <rPh sb="9" eb="10">
      <t>ダイ</t>
    </rPh>
    <rPh sb="18" eb="22">
      <t>シャメイインサツ</t>
    </rPh>
    <phoneticPr fontId="34"/>
  </si>
  <si>
    <t>000020</t>
    <phoneticPr fontId="34"/>
  </si>
  <si>
    <t>代引き手数料</t>
    <rPh sb="0" eb="2">
      <t>ダイビ</t>
    </rPh>
    <rPh sb="3" eb="6">
      <t>テスウリョウ</t>
    </rPh>
    <phoneticPr fontId="34"/>
  </si>
  <si>
    <t>000020</t>
  </si>
  <si>
    <t>金属アーク溶接等限定技能講習テキスト</t>
    <phoneticPr fontId="34"/>
  </si>
  <si>
    <t>足場の組立て等作業従事者必携</t>
    <rPh sb="0" eb="2">
      <t>アシバ</t>
    </rPh>
    <phoneticPr fontId="34"/>
  </si>
  <si>
    <t>職長・安全衛生責任者能力向上教育テキスト</t>
    <rPh sb="5" eb="6">
      <t>エイ</t>
    </rPh>
    <rPh sb="7" eb="8">
      <t>セキ</t>
    </rPh>
    <phoneticPr fontId="34"/>
  </si>
  <si>
    <t>建設業におけるリスクアセスメントの進め方(土木編)</t>
    <phoneticPr fontId="34"/>
  </si>
  <si>
    <t>ニューコスモス 構築の手引</t>
    <rPh sb="9" eb="10">
      <t>チク</t>
    </rPh>
    <phoneticPr fontId="34"/>
  </si>
  <si>
    <t>建設現場等で熱中症を防ぐためのポイント</t>
    <phoneticPr fontId="34"/>
  </si>
  <si>
    <t xml:space="preserve">雇入れ時・送り出し時・新規入場時教育用安全衛生ハンドブック </t>
    <rPh sb="0" eb="1">
      <t>ヤトイ</t>
    </rPh>
    <phoneticPr fontId="34"/>
  </si>
  <si>
    <t>正しく使おう安全帯</t>
    <rPh sb="0" eb="1">
      <t>タダ</t>
    </rPh>
    <rPh sb="3" eb="4">
      <t>ツカ</t>
    </rPh>
    <rPh sb="6" eb="8">
      <t>アンゼン</t>
    </rPh>
    <rPh sb="8" eb="9">
      <t>タイ</t>
    </rPh>
    <phoneticPr fontId="34"/>
  </si>
  <si>
    <t>建設業安全衛生早わかり(令和6年度版)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</si>
  <si>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安全衛生視聴覚教材(CD-ROM・ダウンロードデータ)</t>
    <phoneticPr fontId="34"/>
  </si>
  <si>
    <t>足場の組立て後等安全点検表（ダウンロードデータ付）</t>
    <rPh sb="23" eb="24">
      <t>ツ</t>
    </rPh>
    <phoneticPr fontId="34"/>
  </si>
  <si>
    <t>斡旋図書</t>
    <rPh sb="0" eb="2">
      <t>アッセン</t>
    </rPh>
    <rPh sb="2" eb="4">
      <t>トショ</t>
    </rPh>
    <phoneticPr fontId="34"/>
  </si>
  <si>
    <t>建設業法令遵守ガイドライン（改訂５版）</t>
    <phoneticPr fontId="34"/>
  </si>
  <si>
    <t>安全衛生図書・用品カタログ</t>
    <rPh sb="0" eb="2">
      <t>アンゼン</t>
    </rPh>
    <rPh sb="2" eb="4">
      <t>エイセイ</t>
    </rPh>
    <rPh sb="4" eb="6">
      <t>トショ</t>
    </rPh>
    <rPh sb="7" eb="9">
      <t>ヨウヒン</t>
    </rPh>
    <phoneticPr fontId="34"/>
  </si>
  <si>
    <t>000300</t>
    <phoneticPr fontId="34"/>
  </si>
  <si>
    <t>安全週間　　ポスター1</t>
  </si>
  <si>
    <t>安全週間　　ポスター2  (スローガン)</t>
  </si>
  <si>
    <t>安全週間　　のぼり</t>
  </si>
  <si>
    <t>安全週間　　スローガンのぼり</t>
  </si>
  <si>
    <t>安全週間　　横    幕</t>
  </si>
  <si>
    <t>安全週間　　スローガン横幕</t>
  </si>
  <si>
    <t>安全週間　　ワッペン(10枚1組)</t>
  </si>
  <si>
    <t>安全第一　　タオル(10本1組)</t>
    <phoneticPr fontId="34"/>
  </si>
  <si>
    <t>安全週間　　ミニのぼり(10枚1組)</t>
    <phoneticPr fontId="34"/>
  </si>
  <si>
    <t xml:space="preserve">衛生週間　　ポスター1 </t>
  </si>
  <si>
    <t>衛生週間　　ポスター2  (スローガン)</t>
  </si>
  <si>
    <t>衛生週間　　のぼり</t>
  </si>
  <si>
    <t>衛生週間　　スローガンのぼり</t>
  </si>
  <si>
    <t>衛生週間　　横    幕</t>
  </si>
  <si>
    <t>衛生週間　　スローガン横幕</t>
  </si>
  <si>
    <t>衛生週間　　ワッペン(10枚1組)</t>
  </si>
  <si>
    <t>衛生週間　　タオル(10本1組)</t>
  </si>
  <si>
    <t>衛生週間　　ミニのぼり(10枚1組)</t>
    <rPh sb="0" eb="2">
      <t>エイセイ</t>
    </rPh>
    <phoneticPr fontId="34"/>
  </si>
  <si>
    <t xml:space="preserve">年末年始　　ポスター1 </t>
  </si>
  <si>
    <t xml:space="preserve">年末年始　　ポスター2 </t>
  </si>
  <si>
    <t>年末年始　　のぼり</t>
  </si>
  <si>
    <t>年末年始　　のぼり-2</t>
  </si>
  <si>
    <t>年末年始　　横    幕</t>
  </si>
  <si>
    <t>年末年始　　ワッペン(10枚1組)</t>
  </si>
  <si>
    <t>年末年始　　タオル(10本1組)</t>
  </si>
  <si>
    <t>年末年始　　ミニのぼり(10枚1組)</t>
    <rPh sb="0" eb="4">
      <t>ネンマツネンシ</t>
    </rPh>
    <phoneticPr fontId="34"/>
  </si>
  <si>
    <t xml:space="preserve">年 度 末 　　ポスター1 </t>
  </si>
  <si>
    <t xml:space="preserve">年 度 末 　　ポスター2 </t>
  </si>
  <si>
    <t>年 度 末 　　のぼり</t>
  </si>
  <si>
    <t>年 度 末 　　のぼり-2</t>
  </si>
  <si>
    <t>年 度 末 　　横    幕</t>
  </si>
  <si>
    <t>年 度 末 　　ワッペン(10枚1組)</t>
    <phoneticPr fontId="34"/>
  </si>
  <si>
    <t>年 度 末　　ミニのぼり(10枚1組)</t>
    <phoneticPr fontId="34"/>
  </si>
  <si>
    <t>常時用安全ポスター(整理整頓)</t>
    <rPh sb="10" eb="12">
      <t>セイリ</t>
    </rPh>
    <rPh sb="12" eb="14">
      <t>セイトン</t>
    </rPh>
    <phoneticPr fontId="34"/>
  </si>
  <si>
    <t>常時用安全ポスター(健康チェック)</t>
    <rPh sb="0" eb="2">
      <t>ジョウジ</t>
    </rPh>
    <rPh sb="2" eb="3">
      <t>ヨウ</t>
    </rPh>
    <rPh sb="3" eb="5">
      <t>アンゼン</t>
    </rPh>
    <rPh sb="10" eb="12">
      <t>ケンコウ</t>
    </rPh>
    <phoneticPr fontId="34"/>
  </si>
  <si>
    <t>常時用安全ポスター(快適職場)</t>
    <rPh sb="12" eb="14">
      <t>ショクバ</t>
    </rPh>
    <phoneticPr fontId="34"/>
  </si>
  <si>
    <t>作業の資格カレンダー（2025年度版）</t>
    <rPh sb="0" eb="2">
      <t>サギョウ</t>
    </rPh>
    <rPh sb="3" eb="5">
      <t>シカク</t>
    </rPh>
    <rPh sb="15" eb="18">
      <t>ネンドバン</t>
    </rPh>
    <phoneticPr fontId="34"/>
  </si>
  <si>
    <t>感染症拡大防止対策ポスター</t>
    <rPh sb="0" eb="3">
      <t>カンセンショウ</t>
    </rPh>
    <rPh sb="3" eb="5">
      <t>カクダイ</t>
    </rPh>
    <rPh sb="5" eb="7">
      <t>ボウシ</t>
    </rPh>
    <rPh sb="7" eb="9">
      <t>タイサク</t>
    </rPh>
    <phoneticPr fontId="34"/>
  </si>
  <si>
    <t>感染症リスク回避ポスター</t>
    <rPh sb="0" eb="3">
      <t>カンセンショウ</t>
    </rPh>
    <rPh sb="6" eb="8">
      <t>カイヒ</t>
    </rPh>
    <phoneticPr fontId="34"/>
  </si>
  <si>
    <t>感染症リスク回避のぼり</t>
    <rPh sb="0" eb="3">
      <t>カンセンショウ</t>
    </rPh>
    <rPh sb="6" eb="8">
      <t>カイヒ</t>
    </rPh>
    <phoneticPr fontId="34"/>
  </si>
  <si>
    <t>３密を無くそう～感染症対策～タオル</t>
    <rPh sb="1" eb="2">
      <t>ミツ</t>
    </rPh>
    <rPh sb="3" eb="4">
      <t>ナ</t>
    </rPh>
    <rPh sb="8" eb="11">
      <t>カンセンショウ</t>
    </rPh>
    <rPh sb="11" eb="13">
      <t>タイサク</t>
    </rPh>
    <phoneticPr fontId="34"/>
  </si>
  <si>
    <t>安全施工サイクルポスター(毎日みんなで)</t>
    <phoneticPr fontId="34"/>
  </si>
  <si>
    <t>安全施工サイクルポスター(ご安全に)</t>
    <rPh sb="14" eb="16">
      <t>アンゼン</t>
    </rPh>
    <phoneticPr fontId="34"/>
  </si>
  <si>
    <t>安全第一</t>
    <phoneticPr fontId="34"/>
  </si>
  <si>
    <t>墜落災害の絶滅</t>
    <rPh sb="0" eb="2">
      <t>ツイラク</t>
    </rPh>
    <phoneticPr fontId="34"/>
  </si>
  <si>
    <t>整理整頓</t>
    <phoneticPr fontId="34"/>
  </si>
  <si>
    <t>作業前の安全点検</t>
    <phoneticPr fontId="34"/>
  </si>
  <si>
    <t>足場点検者腕章</t>
    <rPh sb="0" eb="2">
      <t>アシバ</t>
    </rPh>
    <rPh sb="2" eb="5">
      <t>テンケンシャ</t>
    </rPh>
    <phoneticPr fontId="34"/>
  </si>
  <si>
    <t>Ｎクールウェア</t>
    <phoneticPr fontId="34"/>
  </si>
  <si>
    <t>標識（粉じん作業所）</t>
    <rPh sb="0" eb="2">
      <t>ヒョウシキ</t>
    </rPh>
    <rPh sb="3" eb="4">
      <t>フン</t>
    </rPh>
    <rPh sb="6" eb="8">
      <t>サギョウ</t>
    </rPh>
    <rPh sb="8" eb="9">
      <t>ジョ</t>
    </rPh>
    <phoneticPr fontId="34"/>
  </si>
  <si>
    <t>標識（石綿取扱い作業場）</t>
    <rPh sb="0" eb="2">
      <t>ヒョウシキ</t>
    </rPh>
    <rPh sb="3" eb="5">
      <t>イシワタ</t>
    </rPh>
    <rPh sb="5" eb="6">
      <t>ト</t>
    </rPh>
    <rPh sb="6" eb="7">
      <t>アツカ</t>
    </rPh>
    <rPh sb="8" eb="11">
      <t>サギョウジョウ</t>
    </rPh>
    <phoneticPr fontId="34"/>
  </si>
  <si>
    <t>電動ファン付き呼吸用保護具</t>
    <rPh sb="0" eb="2">
      <t>デンドウ</t>
    </rPh>
    <rPh sb="5" eb="6">
      <t>ツ</t>
    </rPh>
    <rPh sb="7" eb="10">
      <t>コキュウヨウ</t>
    </rPh>
    <rPh sb="10" eb="12">
      <t>ホゴ</t>
    </rPh>
    <rPh sb="12" eb="13">
      <t>グ</t>
    </rPh>
    <phoneticPr fontId="34"/>
  </si>
  <si>
    <t>交換用フィルター（１個）</t>
    <rPh sb="0" eb="3">
      <t>コウカンヨウ</t>
    </rPh>
    <rPh sb="10" eb="11">
      <t>コ</t>
    </rPh>
    <phoneticPr fontId="34"/>
  </si>
  <si>
    <t>フルハーネス型墜落制止用器具用続服</t>
    <rPh sb="6" eb="7">
      <t>ガタ</t>
    </rPh>
    <rPh sb="7" eb="9">
      <t>ツイラク</t>
    </rPh>
    <rPh sb="9" eb="11">
      <t>セイシ</t>
    </rPh>
    <rPh sb="11" eb="12">
      <t>ヨウ</t>
    </rPh>
    <rPh sb="12" eb="14">
      <t>キグ</t>
    </rPh>
    <rPh sb="14" eb="15">
      <t>ヨウ</t>
    </rPh>
    <rPh sb="15" eb="16">
      <t>ゾク</t>
    </rPh>
    <rPh sb="16" eb="17">
      <t>フク</t>
    </rPh>
    <phoneticPr fontId="34"/>
  </si>
  <si>
    <t>安全靴PCF210（黒）</t>
    <rPh sb="0" eb="3">
      <t>アンゼングツ</t>
    </rPh>
    <rPh sb="10" eb="11">
      <t>クロ</t>
    </rPh>
    <phoneticPr fontId="34"/>
  </si>
  <si>
    <t>セーフティスニーカー　軽技（紐タイプ）</t>
    <rPh sb="11" eb="12">
      <t>ケイ</t>
    </rPh>
    <rPh sb="12" eb="13">
      <t>ワザ</t>
    </rPh>
    <rPh sb="14" eb="15">
      <t>ヒモ</t>
    </rPh>
    <phoneticPr fontId="34"/>
  </si>
  <si>
    <t>セーフティスニーカー　軽技（マジックタイプ）</t>
    <rPh sb="11" eb="12">
      <t>ケイ</t>
    </rPh>
    <rPh sb="12" eb="13">
      <t>ワザ</t>
    </rPh>
    <phoneticPr fontId="34"/>
  </si>
  <si>
    <t>ランヤードカバー(10本1組)</t>
    <rPh sb="11" eb="12">
      <t>ホン</t>
    </rPh>
    <phoneticPr fontId="34"/>
  </si>
  <si>
    <t>足場点検者ステッカー(5枚1組)</t>
    <rPh sb="0" eb="2">
      <t>アシバ</t>
    </rPh>
    <rPh sb="2" eb="5">
      <t>テンケンシャ</t>
    </rPh>
    <rPh sb="12" eb="13">
      <t>マイ</t>
    </rPh>
    <phoneticPr fontId="34"/>
  </si>
  <si>
    <t>金属アーク溶接等作業主任者ステッカー(5枚1組)</t>
    <rPh sb="0" eb="2">
      <t>キンゾク</t>
    </rPh>
    <rPh sb="5" eb="7">
      <t>ヨウセツ</t>
    </rPh>
    <rPh sb="7" eb="8">
      <t>トウ</t>
    </rPh>
    <rPh sb="8" eb="10">
      <t>サギョウ</t>
    </rPh>
    <rPh sb="10" eb="13">
      <t>シュニンシャ</t>
    </rPh>
    <rPh sb="20" eb="21">
      <t>マイ</t>
    </rPh>
    <phoneticPr fontId="34"/>
  </si>
  <si>
    <t>ホピーくんクロス</t>
    <phoneticPr fontId="34"/>
  </si>
  <si>
    <t>60ｃｍ軽量無地折りたたみ傘（ブラック）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</si>
  <si>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60ｃｍ軽量無地折りたたみ傘（ネイビー）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</si>
  <si>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コンパクトモバイルスタンド</t>
    <phoneticPr fontId="34"/>
  </si>
  <si>
    <t>氷点下パック・抗菌・ベーシッククーラーＭ</t>
    <rPh sb="0" eb="3">
      <t>ヒョウテンカ</t>
    </rPh>
    <rPh sb="7" eb="9">
      <t>コウキン</t>
    </rPh>
    <phoneticPr fontId="34"/>
  </si>
  <si>
    <t>※修了証の発注は、テキスト・用品の発注とご一緒にお願いいたします。</t>
    <rPh sb="1" eb="4">
      <t>シュウリョウショウ</t>
    </rPh>
    <rPh sb="5" eb="7">
      <t>ハッチュウ</t>
    </rPh>
    <rPh sb="14" eb="16">
      <t>ヨウヒン</t>
    </rPh>
    <rPh sb="17" eb="19">
      <t>ハッチュウ</t>
    </rPh>
    <rPh sb="21" eb="23">
      <t>イッショ</t>
    </rPh>
    <rPh sb="25" eb="26">
      <t>ネガ</t>
    </rPh>
    <phoneticPr fontId="34"/>
  </si>
  <si>
    <t>　・送　料</t>
    <rPh sb="2" eb="3">
      <t>ソウ</t>
    </rPh>
    <rPh sb="4" eb="5">
      <t>リョウ</t>
    </rPh>
    <phoneticPr fontId="34"/>
  </si>
  <si>
    <t>000017</t>
    <phoneticPr fontId="34"/>
  </si>
  <si>
    <t>000300</t>
  </si>
  <si>
    <t>000017</t>
  </si>
  <si>
    <t>外のし紙〔１００枚～〕</t>
    <rPh sb="0" eb="1">
      <t>ソト</t>
    </rPh>
    <rPh sb="3" eb="4">
      <t>カミ</t>
    </rPh>
    <rPh sb="8" eb="9">
      <t>マイ</t>
    </rPh>
    <phoneticPr fontId="34"/>
  </si>
  <si>
    <t>000101</t>
  </si>
  <si>
    <t>000101</t>
    <phoneticPr fontId="34"/>
  </si>
  <si>
    <t>のし紙印刷代</t>
    <rPh sb="2" eb="3">
      <t>カミ</t>
    </rPh>
    <rPh sb="3" eb="5">
      <t>インサツ</t>
    </rPh>
    <rPh sb="5" eb="6">
      <t>ダイ</t>
    </rPh>
    <phoneticPr fontId="34"/>
  </si>
  <si>
    <t>印刷代他</t>
  </si>
  <si>
    <t>000011</t>
  </si>
  <si>
    <t>000011</t>
    <phoneticPr fontId="34"/>
  </si>
  <si>
    <t>000012</t>
  </si>
  <si>
    <t>000012</t>
    <phoneticPr fontId="34"/>
  </si>
  <si>
    <t>000013</t>
  </si>
  <si>
    <t>000013</t>
    <phoneticPr fontId="34"/>
  </si>
  <si>
    <t>000014</t>
  </si>
  <si>
    <t>000014</t>
    <phoneticPr fontId="34"/>
  </si>
  <si>
    <t>000015</t>
  </si>
  <si>
    <t>000015</t>
    <phoneticPr fontId="34"/>
  </si>
  <si>
    <t>000016</t>
  </si>
  <si>
    <t>000016</t>
    <phoneticPr fontId="34"/>
  </si>
  <si>
    <t>000019</t>
  </si>
  <si>
    <t>000019</t>
    <phoneticPr fontId="34"/>
  </si>
  <si>
    <t>※　名入れできない商品</t>
    <rPh sb="2" eb="4">
      <t>ナイ</t>
    </rPh>
    <rPh sb="9" eb="11">
      <t>ショウヒン</t>
    </rPh>
    <phoneticPr fontId="34"/>
  </si>
  <si>
    <t>労働衛生旗</t>
    <rPh sb="0" eb="2">
      <t>ロウドウ</t>
    </rPh>
    <rPh sb="2" eb="4">
      <t>エイセイ</t>
    </rPh>
    <rPh sb="4" eb="5">
      <t>ハタ</t>
    </rPh>
    <phoneticPr fontId="34"/>
  </si>
  <si>
    <t>安全衛生旗</t>
    <rPh sb="0" eb="2">
      <t>アンゼン</t>
    </rPh>
    <rPh sb="2" eb="4">
      <t>エイセイ</t>
    </rPh>
    <rPh sb="4" eb="5">
      <t>ハタ</t>
    </rPh>
    <phoneticPr fontId="34"/>
  </si>
  <si>
    <t>安全標識（Ｃ、Ｄ、Ｇ）</t>
    <phoneticPr fontId="34"/>
  </si>
  <si>
    <t>横幕類</t>
    <rPh sb="0" eb="2">
      <t>ヨコマク</t>
    </rPh>
    <rPh sb="2" eb="3">
      <t>ルイ</t>
    </rPh>
    <phoneticPr fontId="34"/>
  </si>
  <si>
    <t>ステッカー</t>
    <phoneticPr fontId="34"/>
  </si>
  <si>
    <t>新価格（令和７年度）</t>
    <phoneticPr fontId="34"/>
  </si>
  <si>
    <t>１．図　書</t>
    <rPh sb="2" eb="3">
      <t>ズ</t>
    </rPh>
    <rPh sb="4" eb="5">
      <t>ショ</t>
    </rPh>
    <phoneticPr fontId="34"/>
  </si>
  <si>
    <t>足場特別教育用サブテキスト（ベトナム語版）</t>
    <rPh sb="18" eb="19">
      <t>ゴ</t>
    </rPh>
    <rPh sb="19" eb="20">
      <t>バン</t>
    </rPh>
    <phoneticPr fontId="34"/>
  </si>
  <si>
    <t>足場特別教育用サブテキスト（英語版）</t>
    <rPh sb="14" eb="16">
      <t>エイゴ</t>
    </rPh>
    <rPh sb="16" eb="17">
      <t>バン</t>
    </rPh>
    <phoneticPr fontId="34"/>
  </si>
  <si>
    <t>フルハーネス型安全帯使用作業特別教育サブテキスト（ベトナム語版）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9" eb="30">
      <t>ゴ</t>
    </rPh>
    <rPh sb="30" eb="31">
      <t>バン</t>
    </rPh>
    <phoneticPr fontId="34"/>
  </si>
  <si>
    <t>フルハーネス型安全帯使用作業特別教育サブテキスト（英語版）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5" eb="27">
      <t>エイゴ</t>
    </rPh>
    <rPh sb="27" eb="28">
      <t>バン</t>
    </rPh>
    <phoneticPr fontId="34"/>
  </si>
  <si>
    <t>建設業における化学物質管理者講習テキスト</t>
    <phoneticPr fontId="34"/>
  </si>
  <si>
    <t>建築物石綿含有建材調査者講習用ﾃｷｽﾄ(R5)</t>
    <phoneticPr fontId="34"/>
  </si>
  <si>
    <t>－</t>
  </si>
  <si>
    <t>化学物質管理強調月間ポスター</t>
    <rPh sb="0" eb="2">
      <t>カガク</t>
    </rPh>
    <rPh sb="2" eb="4">
      <t>ブッシツ</t>
    </rPh>
    <rPh sb="4" eb="6">
      <t>カンリ</t>
    </rPh>
    <rPh sb="6" eb="8">
      <t>キョウチョウ</t>
    </rPh>
    <rPh sb="8" eb="10">
      <t>ゲッカン</t>
    </rPh>
    <phoneticPr fontId="34"/>
  </si>
  <si>
    <t>ミニのぼり用ポール台座(１０台１組)</t>
    <phoneticPr fontId="34"/>
  </si>
  <si>
    <t>感染症対策用品</t>
    <rPh sb="0" eb="3">
      <t>カンセンショウ</t>
    </rPh>
    <rPh sb="3" eb="5">
      <t>タイサク</t>
    </rPh>
    <phoneticPr fontId="34"/>
  </si>
  <si>
    <t>ミニのぼりセット（ミニのぼり３種各１枚＋ポール台座１台）</t>
    <rPh sb="15" eb="16">
      <t>シュ</t>
    </rPh>
    <rPh sb="16" eb="17">
      <t>カク</t>
    </rPh>
    <rPh sb="18" eb="19">
      <t>マイ</t>
    </rPh>
    <rPh sb="23" eb="25">
      <t>ダイザ</t>
    </rPh>
    <rPh sb="26" eb="27">
      <t>ダイ</t>
    </rPh>
    <phoneticPr fontId="34"/>
  </si>
  <si>
    <t>化学物質の適正管理のぼり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</si>
  <si>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化学物質管理者腕章</t>
    <rPh sb="0" eb="2">
      <t>カガク</t>
    </rPh>
    <rPh sb="2" eb="4">
      <t>ブッシツ</t>
    </rPh>
    <rPh sb="4" eb="7">
      <t>カンリシャ</t>
    </rPh>
    <rPh sb="7" eb="9">
      <t>ワンショウ</t>
    </rPh>
    <phoneticPr fontId="34"/>
  </si>
  <si>
    <t>保護具着用管理責任者腕章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0" eb="12">
      <t>ワンショウ</t>
    </rPh>
    <phoneticPr fontId="34"/>
  </si>
  <si>
    <t>熱中症予防のぼり</t>
    <rPh sb="0" eb="3">
      <t>ネッチュウショウ</t>
    </rPh>
    <rPh sb="3" eb="5">
      <t>ヨボウ</t>
    </rPh>
    <phoneticPr fontId="34"/>
  </si>
  <si>
    <t>熱中症予防横幕</t>
    <rPh sb="0" eb="3">
      <t>ネッチュウショウ</t>
    </rPh>
    <rPh sb="3" eb="5">
      <t>ヨボウ</t>
    </rPh>
    <rPh sb="5" eb="7">
      <t>ヨコマク</t>
    </rPh>
    <phoneticPr fontId="34"/>
  </si>
  <si>
    <t>熱中症予防のぼり２</t>
    <rPh sb="0" eb="3">
      <t>ネッチュウショウ</t>
    </rPh>
    <rPh sb="3" eb="5">
      <t>ヨボウ</t>
    </rPh>
    <phoneticPr fontId="34"/>
  </si>
  <si>
    <t>熱中症予防横幕２</t>
    <rPh sb="0" eb="3">
      <t>ネッチュウショウ</t>
    </rPh>
    <rPh sb="3" eb="5">
      <t>ヨボウ</t>
    </rPh>
    <rPh sb="5" eb="7">
      <t>ヨコマク</t>
    </rPh>
    <phoneticPr fontId="34"/>
  </si>
  <si>
    <t>熱中症予防ミニのぼり２(10枚1組)</t>
    <rPh sb="0" eb="2">
      <t>ネッチュウ</t>
    </rPh>
    <rPh sb="2" eb="3">
      <t>ショウ</t>
    </rPh>
    <rPh sb="3" eb="5">
      <t>ヨボウ</t>
    </rPh>
    <phoneticPr fontId="34"/>
  </si>
  <si>
    <t>標識（化学物質管理者）</t>
    <rPh sb="0" eb="2">
      <t>ヒョウシキ</t>
    </rPh>
    <rPh sb="3" eb="5">
      <t>カガク</t>
    </rPh>
    <rPh sb="5" eb="7">
      <t>ブッシツ</t>
    </rPh>
    <rPh sb="7" eb="10">
      <t>カンリシャ</t>
    </rPh>
    <phoneticPr fontId="34"/>
  </si>
  <si>
    <t>標識（保護具着用管理責任者）</t>
    <rPh sb="0" eb="2">
      <t>ヒョウシキ</t>
    </rPh>
    <rPh sb="3" eb="5">
      <t>ホゴ</t>
    </rPh>
    <rPh sb="5" eb="6">
      <t>グ</t>
    </rPh>
    <rPh sb="6" eb="8">
      <t>チャクヨウ</t>
    </rPh>
    <rPh sb="8" eb="10">
      <t>カンリ</t>
    </rPh>
    <rPh sb="10" eb="12">
      <t>セキニン</t>
    </rPh>
    <rPh sb="12" eb="13">
      <t>シャ</t>
    </rPh>
    <phoneticPr fontId="34"/>
  </si>
  <si>
    <t>セーフティスニーカー　ＪＩＳ合格品（Ｓ種）　ブラック</t>
    <rPh sb="14" eb="17">
      <t>ゴウカクヒン</t>
    </rPh>
    <rPh sb="19" eb="20">
      <t>シュ</t>
    </rPh>
    <phoneticPr fontId="34"/>
  </si>
  <si>
    <t>セーフティスニーカー　ＪＩＳ合格品（Ｓ種）　ブルー</t>
    <rPh sb="14" eb="17">
      <t>ゴウカクヒン</t>
    </rPh>
    <rPh sb="19" eb="20">
      <t>シュ</t>
    </rPh>
    <phoneticPr fontId="34"/>
  </si>
  <si>
    <t>保護具着用管理責任者ステッカー(5枚1組)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7" eb="18">
      <t>マイ</t>
    </rPh>
    <phoneticPr fontId="34"/>
  </si>
  <si>
    <t>各種安全衛生ＤＶＤ</t>
    <rPh sb="0" eb="2">
      <t>カクシュ</t>
    </rPh>
    <rPh sb="2" eb="4">
      <t>アンゼン</t>
    </rPh>
    <rPh sb="4" eb="6">
      <t>エイセイ</t>
    </rPh>
    <phoneticPr fontId="34"/>
  </si>
  <si>
    <t>専門工事業安全衛生教育ＤＶＤシリーズ</t>
    <rPh sb="0" eb="2">
      <t>センモン</t>
    </rPh>
    <rPh sb="2" eb="3">
      <t>コウ</t>
    </rPh>
    <rPh sb="3" eb="5">
      <t>ジギョウ</t>
    </rPh>
    <rPh sb="5" eb="7">
      <t>アンゼン</t>
    </rPh>
    <rPh sb="7" eb="9">
      <t>エイセイ</t>
    </rPh>
    <rPh sb="9" eb="11">
      <t>キョウイク</t>
    </rPh>
    <phoneticPr fontId="34"/>
  </si>
  <si>
    <t>「石綿（アスベスト）」</t>
    <rPh sb="1" eb="3">
      <t>イシワタ</t>
    </rPh>
    <phoneticPr fontId="34"/>
  </si>
  <si>
    <t>「リスクアセスメント」</t>
    <phoneticPr fontId="34"/>
  </si>
  <si>
    <t>「統括管理・協力会社の事業者責任」</t>
    <rPh sb="1" eb="3">
      <t>トウカツ</t>
    </rPh>
    <rPh sb="3" eb="5">
      <t>カンリ</t>
    </rPh>
    <rPh sb="6" eb="8">
      <t>キョウリョク</t>
    </rPh>
    <rPh sb="8" eb="10">
      <t>カイシャ</t>
    </rPh>
    <rPh sb="11" eb="14">
      <t>ジギョウシャ</t>
    </rPh>
    <rPh sb="14" eb="16">
      <t>セキニン</t>
    </rPh>
    <phoneticPr fontId="34"/>
  </si>
  <si>
    <t>「職長の仕事、職長会」</t>
    <phoneticPr fontId="34"/>
  </si>
  <si>
    <t>「新規入場・新人教育」</t>
    <phoneticPr fontId="34"/>
  </si>
  <si>
    <t>「元方事業者の安全衛生管理」</t>
    <phoneticPr fontId="34"/>
  </si>
  <si>
    <t>「電気・感電」</t>
    <phoneticPr fontId="34"/>
  </si>
  <si>
    <t>「三大災害防止(災害事例から学ぶ)」</t>
    <phoneticPr fontId="34"/>
  </si>
  <si>
    <t>「建設機械、クレーン災害の防止など」</t>
    <phoneticPr fontId="34"/>
  </si>
  <si>
    <t>「衛生管理」</t>
    <phoneticPr fontId="34"/>
  </si>
  <si>
    <t>「道路建設工事」</t>
    <phoneticPr fontId="34"/>
  </si>
  <si>
    <t>「酸欠災害」</t>
    <phoneticPr fontId="34"/>
  </si>
  <si>
    <t>「中毒予防」</t>
    <phoneticPr fontId="34"/>
  </si>
  <si>
    <t xml:space="preserve">「有機溶剤」          </t>
    <phoneticPr fontId="34"/>
  </si>
  <si>
    <t>「熱中症対策」</t>
    <rPh sb="1" eb="2">
      <t>ネツ</t>
    </rPh>
    <rPh sb="2" eb="3">
      <t>ナカ</t>
    </rPh>
    <rPh sb="3" eb="4">
      <t>ショウ</t>
    </rPh>
    <phoneticPr fontId="34"/>
  </si>
  <si>
    <t>「ヒューマンエラーシリーズー</t>
    <phoneticPr fontId="34"/>
  </si>
  <si>
    <t xml:space="preserve">「電動工具関係_                                </t>
    <phoneticPr fontId="34"/>
  </si>
  <si>
    <t>「保護具・作業者を育てる・その他」</t>
    <phoneticPr fontId="34"/>
  </si>
  <si>
    <t>安全旗（大）（３色）　　5～9枚</t>
  </si>
  <si>
    <t>安全旗（大）（３色）　　10～19枚　</t>
  </si>
  <si>
    <t>安全旗（大）（３色）　　20～49枚　</t>
  </si>
  <si>
    <t>安全旗（大）（３色）　　50～99枚</t>
  </si>
  <si>
    <t>安全旗（大）（３色）　　100枚以上</t>
  </si>
  <si>
    <t>003005</t>
  </si>
  <si>
    <t>のぼり（２色・マークなし）5～9枚</t>
  </si>
  <si>
    <t>のぼり（２色・マークなし）10～19枚</t>
  </si>
  <si>
    <t>のぼり（２色・マークなし）20～49枚</t>
  </si>
  <si>
    <t>のぼり（２色・マークなし）50～99枚</t>
  </si>
  <si>
    <t>のぼり（２色・マークなし）100枚以上</t>
  </si>
  <si>
    <t>のぼり（３色・マークなし）5～9枚</t>
  </si>
  <si>
    <t>のぼり（３色・マークなし）10～19枚</t>
  </si>
  <si>
    <t>のぼり（３色・マークなし）20～49枚</t>
  </si>
  <si>
    <t>のぼり（３色・マークなし）50～99枚</t>
  </si>
  <si>
    <t>のぼり（３色・マークなし）100枚以上</t>
  </si>
  <si>
    <t>のぼり（４色・マークなし）5～9枚</t>
  </si>
  <si>
    <t>のぼり（４色・マークなし）10～19枚</t>
  </si>
  <si>
    <t>のぼり（４色・マークなし）20～49枚</t>
  </si>
  <si>
    <t>のぼり（４色・マークなし）50～99枚</t>
  </si>
  <si>
    <t>のぼり（４色・マークなし）100枚以上</t>
  </si>
  <si>
    <t>（３）加工代（ポスター、ワッペン、タオル等）</t>
    <rPh sb="3" eb="5">
      <t>カコウ</t>
    </rPh>
    <rPh sb="5" eb="6">
      <t>ダイ</t>
    </rPh>
    <rPh sb="20" eb="21">
      <t>トウ</t>
    </rPh>
    <phoneticPr fontId="34"/>
  </si>
  <si>
    <t>ポスター〔５０枚～〕（１色刷りの場合）</t>
    <rPh sb="7" eb="8">
      <t>マイ</t>
    </rPh>
    <rPh sb="12" eb="13">
      <t>ショク</t>
    </rPh>
    <rPh sb="13" eb="14">
      <t>ズ</t>
    </rPh>
    <rPh sb="16" eb="18">
      <t>バアイ</t>
    </rPh>
    <phoneticPr fontId="34"/>
  </si>
  <si>
    <t>新規</t>
    <rPh sb="0" eb="2">
      <t>シンキ</t>
    </rPh>
    <phoneticPr fontId="34"/>
  </si>
  <si>
    <t>版代50～499枚</t>
  </si>
  <si>
    <t>版代500～999枚</t>
  </si>
  <si>
    <t>版代1000枚以上</t>
  </si>
  <si>
    <t>　版代サービス</t>
    <phoneticPr fontId="34"/>
  </si>
  <si>
    <t>印刷代50～499枚</t>
  </si>
  <si>
    <t>印刷代500～999枚</t>
  </si>
  <si>
    <t>　印刷代サービス</t>
    <phoneticPr fontId="34"/>
  </si>
  <si>
    <t>印刷代1000枚以上</t>
  </si>
  <si>
    <t>折代</t>
  </si>
  <si>
    <t>２回目以降</t>
    <rPh sb="1" eb="3">
      <t>カイメ</t>
    </rPh>
    <rPh sb="3" eb="5">
      <t>イコウ</t>
    </rPh>
    <phoneticPr fontId="34"/>
  </si>
  <si>
    <t>版代500枚以上</t>
  </si>
  <si>
    <t>印刷代500枚以上</t>
  </si>
  <si>
    <t>　印刷代サービス</t>
    <rPh sb="1" eb="3">
      <t>インサツ</t>
    </rPh>
    <rPh sb="3" eb="4">
      <t>ダイ</t>
    </rPh>
    <phoneticPr fontId="34"/>
  </si>
  <si>
    <t>※１　多色刷りの場合は、（版代×色数＋印刷代×色数）となり、これにﾎﾟｽﾀｰの枚数分の代金がかかります。</t>
    <rPh sb="3" eb="5">
      <t>タショク</t>
    </rPh>
    <rPh sb="5" eb="6">
      <t>ス</t>
    </rPh>
    <rPh sb="8" eb="10">
      <t>バアイ</t>
    </rPh>
    <rPh sb="13" eb="15">
      <t>ハンダイ</t>
    </rPh>
    <rPh sb="16" eb="17">
      <t>イロ</t>
    </rPh>
    <rPh sb="17" eb="18">
      <t>スウ</t>
    </rPh>
    <rPh sb="19" eb="22">
      <t>インサツダイ</t>
    </rPh>
    <rPh sb="23" eb="24">
      <t>イロ</t>
    </rPh>
    <rPh sb="24" eb="25">
      <t>スウ</t>
    </rPh>
    <rPh sb="39" eb="41">
      <t>マイスウ</t>
    </rPh>
    <phoneticPr fontId="34"/>
  </si>
  <si>
    <t>　　例）２色刷りを新規で５０枚の場合</t>
    <phoneticPr fontId="34"/>
  </si>
  <si>
    <t>　　依頼先への請求額[非会員]　（８，０６３円×２色＋１１，５６１円×２色＋２７５円×５０枚＝５２，９９８円</t>
    <rPh sb="11" eb="14">
      <t>ヒカイイン</t>
    </rPh>
    <phoneticPr fontId="34"/>
  </si>
  <si>
    <t>※２　制作日数は、受注後、約３週間かかります。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3" eb="14">
      <t>ヤク</t>
    </rPh>
    <rPh sb="15" eb="17">
      <t>シュウカン</t>
    </rPh>
    <phoneticPr fontId="34"/>
  </si>
  <si>
    <t>※３　版の保管期間は、前回作成時より２年間です。</t>
    <phoneticPr fontId="34"/>
  </si>
  <si>
    <t>タオル〔１０組～〕</t>
    <rPh sb="6" eb="7">
      <t>クミ</t>
    </rPh>
    <phoneticPr fontId="34"/>
  </si>
  <si>
    <t>印刷代（タオル）</t>
    <rPh sb="0" eb="2">
      <t>インサツ</t>
    </rPh>
    <rPh sb="2" eb="3">
      <t>ダイ</t>
    </rPh>
    <phoneticPr fontId="34"/>
  </si>
  <si>
    <t>※　制作日数は受注後、約４週間かかります。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</si>
  <si>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安全標識（Ｂ、Ｅ）〔１０枚～〕</t>
    <rPh sb="0" eb="2">
      <t>アンゼン</t>
    </rPh>
    <rPh sb="2" eb="4">
      <t>ヒョウシキ</t>
    </rPh>
    <rPh sb="12" eb="13">
      <t>マイ</t>
    </rPh>
    <phoneticPr fontId="34"/>
  </si>
  <si>
    <t>版（型）代</t>
    <rPh sb="0" eb="1">
      <t>ハン</t>
    </rPh>
    <rPh sb="2" eb="3">
      <t>カタ</t>
    </rPh>
    <rPh sb="4" eb="5">
      <t>ダイ</t>
    </rPh>
    <phoneticPr fontId="34"/>
  </si>
  <si>
    <t>印刷代</t>
    <rPh sb="0" eb="2">
      <t>インサツ</t>
    </rPh>
    <rPh sb="2" eb="3">
      <t>ダイ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</si>
  <si>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4">
      <t>サクセイ</t>
    </rPh>
    <rPh sb="14" eb="15">
      <t>ジ</t>
    </rPh>
    <rPh sb="18" eb="20">
      <t>ネンカン</t>
    </rPh>
    <phoneticPr fontId="34"/>
  </si>
  <si>
    <t>ターポリンのぼり〔１０枚～〕</t>
    <rPh sb="11" eb="12">
      <t>マイ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</si>
  <si>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phoneticPr fontId="34"/>
  </si>
  <si>
    <t>※　制作日数は受注後、約３週間かかります。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</si>
  <si>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保護帽〔１０個～〕</t>
    <rPh sb="0" eb="3">
      <t>ホゴボウ</t>
    </rPh>
    <rPh sb="6" eb="7">
      <t>コ</t>
    </rPh>
    <phoneticPr fontId="34"/>
  </si>
  <si>
    <t>※　版の保管期間は、前回作成時より５年間です。ただし、同一種類の保護帽のみ有効です。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rPh sb="27" eb="29">
      <t>ドウイツ</t>
    </rPh>
    <rPh sb="29" eb="31">
      <t>シュルイ</t>
    </rPh>
    <rPh sb="32" eb="35">
      <t>ホゴボウ</t>
    </rPh>
    <rPh sb="37" eb="39">
      <t>ユウコウ</t>
    </rPh>
    <phoneticPr fontId="34"/>
  </si>
  <si>
    <t>週間等ワッペン〔５０組～〕</t>
    <rPh sb="0" eb="2">
      <t>シュウカン</t>
    </rPh>
    <rPh sb="2" eb="3">
      <t>トウ</t>
    </rPh>
    <rPh sb="10" eb="11">
      <t>クミ</t>
    </rPh>
    <phoneticPr fontId="34"/>
  </si>
  <si>
    <t>版（型）代・印刷代</t>
    <rPh sb="0" eb="1">
      <t>ハン</t>
    </rPh>
    <rPh sb="2" eb="3">
      <t>カタ</t>
    </rPh>
    <rPh sb="4" eb="5">
      <t>ダイ</t>
    </rPh>
    <rPh sb="6" eb="8">
      <t>インサツ</t>
    </rPh>
    <rPh sb="8" eb="9">
      <t>ダイ</t>
    </rPh>
    <phoneticPr fontId="34"/>
  </si>
  <si>
    <t>　版(型)代・印刷代サービス</t>
    <phoneticPr fontId="34"/>
  </si>
  <si>
    <t>名入れ   版代</t>
    <phoneticPr fontId="34"/>
  </si>
  <si>
    <t>名入れ   印刷代</t>
    <phoneticPr fontId="34"/>
  </si>
  <si>
    <t>名入れ   版代+印刷代</t>
    <phoneticPr fontId="34"/>
  </si>
  <si>
    <t>印刷代（タオル）</t>
    <phoneticPr fontId="34"/>
  </si>
  <si>
    <t>折代（ポスター）</t>
    <rPh sb="0" eb="1">
      <t>オ</t>
    </rPh>
    <phoneticPr fontId="34"/>
  </si>
  <si>
    <t>印刷代（ターポリンのぼり・標識・保護帽）</t>
    <rPh sb="13" eb="15">
      <t>ヒョウシキ</t>
    </rPh>
    <rPh sb="16" eb="18">
      <t>ホゴ</t>
    </rPh>
    <rPh sb="18" eb="19">
      <t>ボウ</t>
    </rPh>
    <phoneticPr fontId="34"/>
  </si>
  <si>
    <t>のし印刷代</t>
    <rPh sb="2" eb="4">
      <t>インサツ</t>
    </rPh>
    <phoneticPr fontId="34"/>
  </si>
  <si>
    <r>
      <t>　　依頼先への請求額[会</t>
    </r>
    <r>
      <rPr>
        <sz val="18"/>
        <color theme="0"/>
        <rFont val="ＭＳ Ｐゴシック"/>
        <family val="3"/>
        <charset val="128"/>
        <scheme val="minor"/>
      </rPr>
      <t>●</t>
    </r>
    <r>
      <rPr>
        <sz val="18"/>
        <color theme="1"/>
        <rFont val="ＭＳ Ｐゴシック"/>
        <family val="3"/>
        <charset val="128"/>
        <scheme val="minor"/>
      </rPr>
      <t>員]　（７，２６０円×２色＋１０，４０６円×２色＋２４２円×５０枚＝４７，４３２円</t>
    </r>
    <rPh sb="11" eb="12">
      <t>カイ</t>
    </rPh>
    <rPh sb="13" eb="14">
      <t>イン</t>
    </rPh>
    <phoneticPr fontId="34"/>
  </si>
  <si>
    <t>週間等用品</t>
  </si>
  <si>
    <t>安全靴</t>
  </si>
  <si>
    <t>教育</t>
    <rPh sb="0" eb="2">
      <t>キョウイク</t>
    </rPh>
    <phoneticPr fontId="1"/>
  </si>
  <si>
    <t>支部のみ</t>
    <rPh sb="0" eb="2">
      <t>シブ</t>
    </rPh>
    <phoneticPr fontId="1"/>
  </si>
  <si>
    <t>教育
区分</t>
    <rPh sb="0" eb="2">
      <t>キョウイク</t>
    </rPh>
    <rPh sb="3" eb="5">
      <t>クブン</t>
    </rPh>
    <phoneticPr fontId="34"/>
  </si>
  <si>
    <t>ポスター</t>
  </si>
  <si>
    <t>DVD</t>
  </si>
  <si>
    <t>常時用安全ポスター(危険信号)</t>
    <rPh sb="10" eb="12">
      <t>キケン</t>
    </rPh>
    <rPh sb="12" eb="14">
      <t>シンゴウ</t>
    </rPh>
    <phoneticPr fontId="1"/>
  </si>
  <si>
    <t>常時用安全ポスター(すぐに行動)</t>
    <rPh sb="13" eb="15">
      <t>コウドウ</t>
    </rPh>
    <phoneticPr fontId="1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</si>
  <si>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2,420円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</si>
  <si>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t>建設業安全衛生早わかり(令和7年度版)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</si>
  <si>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建設業における化学部室管理者講習</t>
    <rPh sb="0" eb="3">
      <t>ケンセツギョウ</t>
    </rPh>
    <rPh sb="7" eb="11">
      <t>カガクブシツ</t>
    </rPh>
    <rPh sb="11" eb="14">
      <t>カンリシャ</t>
    </rPh>
    <rPh sb="14" eb="16">
      <t>コウシュウ</t>
    </rPh>
    <phoneticPr fontId="6"/>
  </si>
  <si>
    <t>建設業化学物質取扱いの基礎知識</t>
  </si>
  <si>
    <t>Nクールウェアベスト（反射材付）</t>
    <rPh sb="11" eb="13">
      <t>ハンシャ</t>
    </rPh>
    <rPh sb="13" eb="15">
      <t>ザイツ</t>
    </rPh>
    <phoneticPr fontId="34"/>
  </si>
  <si>
    <t>化学防護手袋（02-100）</t>
    <rPh sb="0" eb="2">
      <t>カガク</t>
    </rPh>
    <rPh sb="2" eb="4">
      <t>ボウゴ</t>
    </rPh>
    <rPh sb="4" eb="6">
      <t>テブクロ</t>
    </rPh>
    <phoneticPr fontId="34"/>
  </si>
  <si>
    <t>化学防護手袋（93-260）</t>
    <rPh sb="0" eb="2">
      <t>カガク</t>
    </rPh>
    <rPh sb="2" eb="4">
      <t>ボウゴ</t>
    </rPh>
    <rPh sb="4" eb="6">
      <t>テブクロ</t>
    </rPh>
    <phoneticPr fontId="34"/>
  </si>
  <si>
    <t>「化学物質管理」</t>
    <rPh sb="1" eb="3">
      <t>カガク</t>
    </rPh>
    <rPh sb="3" eb="5">
      <t>ブッシツ</t>
    </rPh>
    <rPh sb="5" eb="7">
      <t>カンリ</t>
    </rPh>
    <phoneticPr fontId="34"/>
  </si>
  <si>
    <t>化学物質規則　新たにココがふえる</t>
    <rPh sb="0" eb="2">
      <t>カガク</t>
    </rPh>
    <rPh sb="2" eb="4">
      <t>ブッシツ</t>
    </rPh>
    <rPh sb="4" eb="6">
      <t>キソク</t>
    </rPh>
    <rPh sb="7" eb="8">
      <t>アラ</t>
    </rPh>
    <phoneticPr fontId="7"/>
  </si>
  <si>
    <t>化学物質の危険性・有害性と防止対策</t>
    <rPh sb="0" eb="2">
      <t>カガク</t>
    </rPh>
    <rPh sb="2" eb="4">
      <t>ブッシツ</t>
    </rPh>
    <rPh sb="5" eb="8">
      <t>キケンセイ</t>
    </rPh>
    <rPh sb="9" eb="12">
      <t>ユウガイセイ</t>
    </rPh>
    <rPh sb="13" eb="15">
      <t>ボウシ</t>
    </rPh>
    <rPh sb="15" eb="17">
      <t>タイサク</t>
    </rPh>
    <phoneticPr fontId="7"/>
  </si>
  <si>
    <t>その行動は危険だ　あなたは気づきましたか</t>
    <rPh sb="2" eb="4">
      <t>コウドウ</t>
    </rPh>
    <rPh sb="5" eb="7">
      <t>キケン</t>
    </rPh>
    <rPh sb="13" eb="14">
      <t>キ</t>
    </rPh>
    <phoneticPr fontId="7"/>
  </si>
  <si>
    <t>酸欠のCD-ROM（酸素欠乏・硫化水素危険作業特別教育講師用）</t>
    <rPh sb="0" eb="2">
      <t>サンケツ</t>
    </rPh>
    <rPh sb="10" eb="12">
      <t>サンソ</t>
    </rPh>
    <rPh sb="12" eb="14">
      <t>ケツボウ</t>
    </rPh>
    <rPh sb="15" eb="17">
      <t>リュウカ</t>
    </rPh>
    <rPh sb="17" eb="19">
      <t>スイソ</t>
    </rPh>
    <rPh sb="19" eb="21">
      <t>キケン</t>
    </rPh>
    <rPh sb="21" eb="23">
      <t>サギョウ</t>
    </rPh>
    <rPh sb="23" eb="25">
      <t>トクベツ</t>
    </rPh>
    <rPh sb="25" eb="27">
      <t>キョウイク</t>
    </rPh>
    <rPh sb="27" eb="29">
      <t>コウシ</t>
    </rPh>
    <rPh sb="29" eb="30">
      <t>ヨウ</t>
    </rPh>
    <phoneticPr fontId="34"/>
  </si>
  <si>
    <t>丸のこのCD-ROM（丸のこ等取扱い作業従事者特別教育講師用）</t>
    <rPh sb="0" eb="1">
      <t>マル</t>
    </rPh>
    <rPh sb="11" eb="12">
      <t>マル</t>
    </rPh>
    <rPh sb="14" eb="15">
      <t>トウ</t>
    </rPh>
    <rPh sb="15" eb="17">
      <t>トリアツカイ</t>
    </rPh>
    <rPh sb="18" eb="20">
      <t>サギョウ</t>
    </rPh>
    <rPh sb="20" eb="23">
      <t>ジュウジシャ</t>
    </rPh>
    <rPh sb="23" eb="25">
      <t>トクベツ</t>
    </rPh>
    <rPh sb="25" eb="27">
      <t>キョウイク</t>
    </rPh>
    <rPh sb="27" eb="29">
      <t>コウシ</t>
    </rPh>
    <rPh sb="29" eb="30">
      <t>ヨウ</t>
    </rPh>
    <phoneticPr fontId="34"/>
  </si>
  <si>
    <t>化学物質の適正管理のぼりⅡ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</si>
  <si>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作業の資格カレンダー（2026年度版）</t>
    <rPh sb="0" eb="2">
      <t>サギョウ</t>
    </rPh>
    <rPh sb="3" eb="5">
      <t>シカク</t>
    </rPh>
    <rPh sb="15" eb="18">
      <t>ネンドバン</t>
    </rPh>
    <phoneticPr fontId="34"/>
  </si>
  <si>
    <t>建築物石綿含有建材調査者講習用ﾃｷｽﾄ(R7)</t>
    <phoneticPr fontId="34"/>
  </si>
  <si>
    <t>三大災害ポスター(重機の死角をなくそう！)</t>
    <rPh sb="12" eb="14">
      <t>シカク</t>
    </rPh>
    <phoneticPr fontId="34"/>
  </si>
  <si>
    <t>Ver100.9 令和７.４.１単価</t>
    <rPh sb="9" eb="11">
      <t>レイワ</t>
    </rPh>
    <rPh sb="16" eb="18">
      <t>タンカ</t>
    </rPh>
    <phoneticPr fontId="3"/>
  </si>
  <si>
    <t>今日のワンポイント集①</t>
    <rPh sb="0" eb="2">
      <t>キョウ</t>
    </rPh>
    <rPh sb="9" eb="10">
      <t>シュウ</t>
    </rPh>
    <phoneticPr fontId="34"/>
  </si>
  <si>
    <t>申込書</t>
    <phoneticPr fontId="6"/>
  </si>
  <si>
    <t>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</si>
</sst>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_);[Red]\(0\)"/>
    <numFmt numFmtId="179" formatCode="[&lt;=999]000;[&lt;=9999]000\-00;000\-0000"/>
    <numFmt numFmtId="181" formatCode="#,##0_ ;[Red]\-#,##0\ "/>
    <numFmt numFmtId="182" formatCode="#,##0.00_ ;[Red]\-#,##0.00\ "/>
  </numFmts>
  <fonts count="8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8"/>
      <color rgb="FF0000CC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</font>
    <font>
      <b/>
      <sz val="22"/>
      <color rgb="FF00B0F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9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 style="mediumDashDot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slantDashDot">
        <color indexed="64"/>
      </right>
      <top/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 style="slantDashDot">
        <color indexed="64"/>
      </bottom>
      <diagonal/>
    </border>
    <border>
      <left style="thin">
        <color auto="1"/>
      </left>
      <right/>
      <top style="thin">
        <color auto="1"/>
      </top>
      <bottom style="mediumDashDotDot">
        <color indexed="64"/>
      </bottom>
      <diagonal/>
    </border>
    <border>
      <left/>
      <right/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/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slantDashDot">
        <color auto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 style="thin">
        <color auto="1"/>
      </bottom>
      <diagonal/>
    </border>
    <border>
      <left style="mediumDashDotDot">
        <color indexed="64"/>
      </left>
      <right/>
      <top style="thin">
        <color auto="1"/>
      </top>
      <bottom style="mediumDashDotDot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/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mediumDashed">
        <color auto="1"/>
      </left>
      <right/>
      <top style="slantDashDot">
        <color auto="1"/>
      </top>
      <bottom/>
      <diagonal/>
    </border>
    <border>
      <left style="mediumDashed">
        <color auto="1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DashDot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DashDot">
        <color auto="1"/>
      </left>
      <right/>
      <top style="mediumDashDot">
        <color auto="1"/>
      </top>
      <bottom style="thin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/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auto="1"/>
      </left>
      <right/>
      <top style="mediumDashDot">
        <color auto="1"/>
      </top>
      <bottom style="mediumDashDotDot">
        <color auto="1"/>
      </bottom>
      <diagonal/>
    </border>
    <border>
      <left/>
      <right/>
      <top style="mediumDashDot">
        <color auto="1"/>
      </top>
      <bottom style="mediumDashDotDot">
        <color auto="1"/>
      </bottom>
      <diagonal/>
    </border>
    <border>
      <left style="double">
        <color auto="1"/>
      </left>
      <right/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mediumDashDot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/>
      <right style="thin">
        <color indexed="64"/>
      </right>
      <top style="mediumDashDot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thin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 diagonalUp="1">
      <left style="mediumDashDot">
        <color auto="1"/>
      </left>
      <right/>
      <top style="mediumDashDot">
        <color auto="1"/>
      </top>
      <bottom/>
      <diagonal style="hair">
        <color auto="1"/>
      </diagonal>
    </border>
    <border diagonalUp="1">
      <left/>
      <right/>
      <top style="mediumDashDot">
        <color auto="1"/>
      </top>
      <bottom/>
      <diagonal style="hair">
        <color auto="1"/>
      </diagonal>
    </border>
    <border diagonalUp="1">
      <left style="mediumDashDot">
        <color auto="1"/>
      </left>
      <right/>
      <top/>
      <bottom style="mediumDashDot">
        <color auto="1"/>
      </bottom>
      <diagonal style="hair">
        <color auto="1"/>
      </diagonal>
    </border>
    <border diagonalUp="1">
      <left/>
      <right/>
      <top/>
      <bottom style="mediumDashDot">
        <color auto="1"/>
      </bottom>
      <diagonal style="hair">
        <color auto="1"/>
      </diagonal>
    </border>
    <border>
      <left/>
      <right style="slantDashDot">
        <color auto="1"/>
      </right>
      <top/>
      <bottom style="medium">
        <color rgb="FFFF0000"/>
      </bottom>
      <diagonal/>
    </border>
    <border>
      <left style="slantDashDot">
        <color auto="1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slantDashDot">
        <color auto="1"/>
      </right>
      <top style="medium">
        <color rgb="FFFF0000"/>
      </top>
      <bottom/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auto="1"/>
      </right>
      <top style="slantDashDot">
        <color rgb="FFFF0000"/>
      </top>
      <bottom style="slantDashDot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52" fillId="0" borderId="0">
      <alignment vertical="center"/>
    </xf>
    <xf numFmtId="0" fontId="66" fillId="0" borderId="0"/>
    <xf numFmtId="38" fontId="66" fillId="0" borderId="0" applyFont="0" applyFill="0" applyBorder="0" applyAlignment="0" applyProtection="0">
      <alignment vertical="center"/>
    </xf>
  </cellStyleXfs>
  <cellXfs count="1160">
    <xf numFmtId="0" fontId="0" fillId="0" borderId="0" xfId="0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20" fillId="0" borderId="8" xfId="5" applyFont="1" applyBorder="1" applyAlignment="1">
      <alignment vertical="center" wrapText="1"/>
    </xf>
    <xf numFmtId="0" fontId="20" fillId="0" borderId="0" xfId="0" applyFont="1">
      <alignment vertical="center"/>
    </xf>
    <xf numFmtId="0" fontId="26" fillId="0" borderId="8" xfId="0" applyFont="1" applyBorder="1" applyAlignment="1">
      <alignment shrinkToFit="1"/>
    </xf>
    <xf numFmtId="177" fontId="20" fillId="0" borderId="0" xfId="0" applyNumberFormat="1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5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23" fillId="0" borderId="5" xfId="0" applyFont="1" applyBorder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0" fillId="0" borderId="0" xfId="5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2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22" fontId="0" fillId="0" borderId="27" xfId="0" applyNumberFormat="1" applyBorder="1">
      <alignment vertical="center"/>
    </xf>
    <xf numFmtId="0" fontId="24" fillId="0" borderId="0" xfId="0" applyFont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25" fillId="0" borderId="5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179" fontId="25" fillId="0" borderId="0" xfId="0" applyNumberFormat="1" applyFont="1">
      <alignment vertical="center"/>
    </xf>
    <xf numFmtId="0" fontId="25" fillId="0" borderId="0" xfId="5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68" xfId="0" applyBorder="1">
      <alignment vertical="center"/>
    </xf>
    <xf numFmtId="0" fontId="0" fillId="0" borderId="67" xfId="0" applyBorder="1">
      <alignment vertical="center"/>
    </xf>
    <xf numFmtId="0" fontId="0" fillId="0" borderId="66" xfId="0" applyBorder="1">
      <alignment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8" fontId="0" fillId="0" borderId="61" xfId="0" applyNumberFormat="1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0" fillId="0" borderId="59" xfId="0" applyBorder="1">
      <alignment vertical="center"/>
    </xf>
    <xf numFmtId="0" fontId="32" fillId="0" borderId="0" xfId="0" applyFont="1" applyAlignment="1">
      <alignment horizontal="left" vertical="center"/>
    </xf>
    <xf numFmtId="0" fontId="25" fillId="0" borderId="1" xfId="5" applyFont="1" applyBorder="1" applyAlignment="1">
      <alignment horizontal="left" vertical="center"/>
    </xf>
    <xf numFmtId="0" fontId="18" fillId="4" borderId="16" xfId="0" applyFont="1" applyFill="1" applyBorder="1" applyProtection="1">
      <alignment vertical="center"/>
      <protection locked="0"/>
    </xf>
    <xf numFmtId="0" fontId="41" fillId="4" borderId="16" xfId="0" applyFont="1" applyFill="1" applyBorder="1" applyProtection="1">
      <alignment vertical="center"/>
      <protection locked="0"/>
    </xf>
    <xf numFmtId="0" fontId="0" fillId="0" borderId="79" xfId="0" applyBorder="1">
      <alignment vertical="center"/>
    </xf>
    <xf numFmtId="0" fontId="0" fillId="0" borderId="7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3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20" fillId="0" borderId="0" xfId="0" applyFont="1" applyAlignment="1">
      <alignment horizontal="left" vertical="center"/>
    </xf>
    <xf numFmtId="0" fontId="0" fillId="0" borderId="87" xfId="0" applyBorder="1">
      <alignment vertical="center"/>
    </xf>
    <xf numFmtId="0" fontId="36" fillId="0" borderId="0" xfId="5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1" xfId="5" applyFont="1" applyBorder="1" applyAlignment="1">
      <alignment horizontal="left" vertical="center"/>
    </xf>
    <xf numFmtId="0" fontId="53" fillId="0" borderId="0" xfId="0" applyFont="1" applyAlignment="1">
      <alignment horizontal="left" vertical="center" shrinkToFit="1"/>
    </xf>
    <xf numFmtId="0" fontId="53" fillId="0" borderId="0" xfId="0" applyFont="1">
      <alignment vertical="center"/>
    </xf>
    <xf numFmtId="0" fontId="41" fillId="0" borderId="0" xfId="0" applyFont="1">
      <alignment vertical="center"/>
    </xf>
    <xf numFmtId="0" fontId="0" fillId="7" borderId="0" xfId="0" applyFill="1" applyAlignment="1">
      <alignment vertical="center" shrinkToFit="1"/>
    </xf>
    <xf numFmtId="0" fontId="0" fillId="7" borderId="0" xfId="0" applyFill="1">
      <alignment vertical="center"/>
    </xf>
    <xf numFmtId="0" fontId="0" fillId="7" borderId="57" xfId="0" applyFill="1" applyBorder="1">
      <alignment vertical="center"/>
    </xf>
    <xf numFmtId="0" fontId="0" fillId="7" borderId="59" xfId="0" applyFill="1" applyBorder="1">
      <alignment vertical="center"/>
    </xf>
    <xf numFmtId="0" fontId="0" fillId="7" borderId="69" xfId="0" applyFill="1" applyBorder="1">
      <alignment vertical="center"/>
    </xf>
    <xf numFmtId="14" fontId="0" fillId="0" borderId="86" xfId="0" applyNumberFormat="1" applyBorder="1">
      <alignment vertical="center"/>
    </xf>
    <xf numFmtId="0" fontId="0" fillId="0" borderId="78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38" fontId="57" fillId="0" borderId="0" xfId="2" applyFont="1" applyAlignment="1">
      <alignment horizontal="left" vertical="center"/>
    </xf>
    <xf numFmtId="38" fontId="41" fillId="0" borderId="0" xfId="2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6" fillId="0" borderId="123" xfId="0" applyFont="1" applyBorder="1">
      <alignment vertical="center"/>
    </xf>
    <xf numFmtId="0" fontId="40" fillId="2" borderId="147" xfId="0" applyFont="1" applyFill="1" applyBorder="1" applyAlignment="1" applyProtection="1">
      <alignment horizontal="center" vertical="center"/>
      <protection locked="0"/>
    </xf>
    <xf numFmtId="178" fontId="40" fillId="2" borderId="147" xfId="0" applyNumberFormat="1" applyFont="1" applyFill="1" applyBorder="1" applyAlignment="1" applyProtection="1">
      <alignment horizontal="center" vertical="center"/>
      <protection locked="0"/>
    </xf>
    <xf numFmtId="0" fontId="20" fillId="0" borderId="147" xfId="5" applyFont="1" applyBorder="1" applyAlignment="1">
      <alignment vertical="center" wrapText="1"/>
    </xf>
    <xf numFmtId="0" fontId="20" fillId="0" borderId="147" xfId="5" applyFont="1" applyBorder="1" applyAlignment="1">
      <alignment horizontal="left" vertical="center"/>
    </xf>
    <xf numFmtId="0" fontId="20" fillId="0" borderId="147" xfId="5" applyFont="1" applyBorder="1">
      <alignment vertical="center"/>
    </xf>
    <xf numFmtId="0" fontId="25" fillId="0" borderId="148" xfId="5" applyFont="1" applyBorder="1" applyAlignment="1">
      <alignment horizontal="left" vertical="center"/>
    </xf>
    <xf numFmtId="0" fontId="25" fillId="0" borderId="148" xfId="0" applyFont="1" applyBorder="1" applyAlignment="1">
      <alignment shrinkToFit="1"/>
    </xf>
    <xf numFmtId="0" fontId="15" fillId="0" borderId="0" xfId="0" applyFont="1" applyAlignment="1">
      <alignment horizontal="left" vertical="center"/>
    </xf>
    <xf numFmtId="0" fontId="20" fillId="0" borderId="139" xfId="0" applyFont="1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30" fillId="0" borderId="38" xfId="0" applyFont="1" applyBorder="1" applyAlignment="1">
      <alignment horizontal="center" vertical="center"/>
    </xf>
    <xf numFmtId="0" fontId="20" fillId="0" borderId="33" xfId="0" applyFont="1" applyBorder="1">
      <alignment vertical="center"/>
    </xf>
    <xf numFmtId="0" fontId="30" fillId="0" borderId="3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49" fontId="26" fillId="0" borderId="2" xfId="0" applyNumberFormat="1" applyFont="1" applyBorder="1" applyAlignment="1">
      <alignment horizontal="center" shrinkToFit="1"/>
    </xf>
    <xf numFmtId="49" fontId="17" fillId="0" borderId="2" xfId="0" applyNumberFormat="1" applyFont="1" applyBorder="1" applyAlignment="1">
      <alignment horizontal="center"/>
    </xf>
    <xf numFmtId="0" fontId="0" fillId="0" borderId="7" xfId="0" applyBorder="1" applyAlignment="1">
      <alignment vertical="top" wrapText="1"/>
    </xf>
    <xf numFmtId="4" fontId="26" fillId="0" borderId="0" xfId="5" applyNumberFormat="1" applyFont="1" applyAlignment="1">
      <alignment horizontal="left" vertical="center"/>
    </xf>
    <xf numFmtId="0" fontId="20" fillId="0" borderId="1" xfId="5" applyFont="1" applyBorder="1">
      <alignment vertical="center"/>
    </xf>
    <xf numFmtId="0" fontId="20" fillId="0" borderId="21" xfId="5" applyFont="1" applyBorder="1" applyAlignment="1">
      <alignment vertical="center" wrapText="1"/>
    </xf>
    <xf numFmtId="0" fontId="20" fillId="0" borderId="3" xfId="5" applyFont="1" applyBorder="1" applyAlignment="1">
      <alignment vertical="center" wrapText="1"/>
    </xf>
    <xf numFmtId="0" fontId="20" fillId="0" borderId="3" xfId="5" applyFont="1" applyBorder="1" applyAlignment="1">
      <alignment horizontal="left" vertical="center"/>
    </xf>
    <xf numFmtId="0" fontId="20" fillId="0" borderId="3" xfId="5" applyFont="1" applyBorder="1">
      <alignment vertical="center"/>
    </xf>
    <xf numFmtId="0" fontId="20" fillId="0" borderId="4" xfId="5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 shrinkToFit="1"/>
    </xf>
    <xf numFmtId="0" fontId="41" fillId="0" borderId="2" xfId="0" applyFont="1" applyBorder="1">
      <alignment vertical="center"/>
    </xf>
    <xf numFmtId="0" fontId="53" fillId="0" borderId="2" xfId="0" applyFont="1" applyBorder="1">
      <alignment vertical="center"/>
    </xf>
    <xf numFmtId="0" fontId="36" fillId="0" borderId="2" xfId="5" applyFont="1" applyBorder="1" applyAlignment="1">
      <alignment horizontal="left" vertical="center"/>
    </xf>
    <xf numFmtId="0" fontId="54" fillId="0" borderId="2" xfId="0" applyFont="1" applyBorder="1" applyAlignment="1">
      <alignment horizontal="left" vertical="center"/>
    </xf>
    <xf numFmtId="0" fontId="55" fillId="0" borderId="7" xfId="5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147" xfId="0" applyFont="1" applyBorder="1">
      <alignment vertical="center"/>
    </xf>
    <xf numFmtId="0" fontId="0" fillId="8" borderId="0" xfId="0" applyFill="1">
      <alignment vertical="center"/>
    </xf>
    <xf numFmtId="0" fontId="4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/>
    <xf numFmtId="0" fontId="0" fillId="0" borderId="0" xfId="0" applyAlignment="1"/>
    <xf numFmtId="0" fontId="20" fillId="0" borderId="0" xfId="5" applyFont="1" applyAlignment="1">
      <alignment horizontal="center" vertical="center"/>
    </xf>
    <xf numFmtId="0" fontId="20" fillId="0" borderId="78" xfId="5" applyFont="1" applyBorder="1">
      <alignment vertical="center"/>
    </xf>
    <xf numFmtId="0" fontId="39" fillId="0" borderId="0" xfId="0" applyFont="1" applyAlignment="1">
      <alignment horizontal="left" vertical="center"/>
    </xf>
    <xf numFmtId="0" fontId="20" fillId="0" borderId="78" xfId="0" applyFont="1" applyBorder="1">
      <alignment vertical="center"/>
    </xf>
    <xf numFmtId="0" fontId="20" fillId="0" borderId="47" xfId="5" applyFont="1" applyBorder="1">
      <alignment vertical="center"/>
    </xf>
    <xf numFmtId="0" fontId="47" fillId="0" borderId="0" xfId="5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23" xfId="0" applyBorder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24" xfId="0" applyBorder="1">
      <alignment vertical="center"/>
    </xf>
    <xf numFmtId="0" fontId="16" fillId="0" borderId="125" xfId="0" applyFont="1" applyBorder="1">
      <alignment vertical="center"/>
    </xf>
    <xf numFmtId="0" fontId="23" fillId="0" borderId="22" xfId="0" applyFont="1" applyBorder="1">
      <alignment vertical="center"/>
    </xf>
    <xf numFmtId="0" fontId="0" fillId="0" borderId="126" xfId="0" applyBorder="1">
      <alignment vertical="center"/>
    </xf>
    <xf numFmtId="0" fontId="15" fillId="0" borderId="153" xfId="0" applyFont="1" applyBorder="1" applyAlignment="1">
      <alignment vertical="top"/>
    </xf>
    <xf numFmtId="0" fontId="0" fillId="0" borderId="148" xfId="0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177" fontId="20" fillId="0" borderId="0" xfId="5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61" fillId="0" borderId="0" xfId="0" applyFont="1">
      <alignment vertical="center"/>
    </xf>
    <xf numFmtId="0" fontId="22" fillId="0" borderId="0" xfId="0" applyFont="1">
      <alignment vertical="center"/>
    </xf>
    <xf numFmtId="177" fontId="0" fillId="0" borderId="0" xfId="0" applyNumberFormat="1" applyAlignment="1">
      <alignment vertical="center" shrinkToFit="1"/>
    </xf>
    <xf numFmtId="0" fontId="17" fillId="6" borderId="138" xfId="0" applyFont="1" applyFill="1" applyBorder="1" applyAlignment="1">
      <alignment horizontal="center" vertical="center"/>
    </xf>
    <xf numFmtId="0" fontId="17" fillId="6" borderId="139" xfId="0" applyFont="1" applyFill="1" applyBorder="1" applyAlignment="1">
      <alignment horizontal="center" vertical="center"/>
    </xf>
    <xf numFmtId="0" fontId="31" fillId="6" borderId="139" xfId="0" applyFont="1" applyFill="1" applyBorder="1" applyAlignment="1">
      <alignment horizontal="left" vertical="center"/>
    </xf>
    <xf numFmtId="0" fontId="0" fillId="6" borderId="140" xfId="0" applyFill="1" applyBorder="1" applyAlignment="1">
      <alignment horizontal="center" vertical="center"/>
    </xf>
    <xf numFmtId="177" fontId="29" fillId="6" borderId="141" xfId="0" applyNumberFormat="1" applyFont="1" applyFill="1" applyBorder="1">
      <alignment vertical="center"/>
    </xf>
    <xf numFmtId="0" fontId="0" fillId="0" borderId="34" xfId="0" applyBorder="1">
      <alignment vertical="center"/>
    </xf>
    <xf numFmtId="177" fontId="29" fillId="0" borderId="23" xfId="0" applyNumberFormat="1" applyFont="1" applyBorder="1">
      <alignment vertical="center"/>
    </xf>
    <xf numFmtId="0" fontId="0" fillId="0" borderId="152" xfId="0" applyBorder="1">
      <alignment vertical="center"/>
    </xf>
    <xf numFmtId="0" fontId="0" fillId="0" borderId="29" xfId="0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177" fontId="29" fillId="0" borderId="24" xfId="0" applyNumberFormat="1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151" xfId="0" applyBorder="1">
      <alignment vertical="center"/>
    </xf>
    <xf numFmtId="0" fontId="0" fillId="0" borderId="36" xfId="0" applyBorder="1" applyAlignment="1">
      <alignment horizontal="right" vertical="center" wrapText="1"/>
    </xf>
    <xf numFmtId="177" fontId="29" fillId="0" borderId="145" xfId="0" applyNumberFormat="1" applyFont="1" applyBorder="1">
      <alignment vertical="center"/>
    </xf>
    <xf numFmtId="0" fontId="20" fillId="0" borderId="69" xfId="0" applyFont="1" applyBorder="1">
      <alignment vertical="center"/>
    </xf>
    <xf numFmtId="0" fontId="0" fillId="0" borderId="108" xfId="0" applyBorder="1">
      <alignment vertical="center"/>
    </xf>
    <xf numFmtId="0" fontId="17" fillId="0" borderId="0" xfId="0" applyFont="1">
      <alignment vertical="center"/>
    </xf>
    <xf numFmtId="0" fontId="0" fillId="0" borderId="54" xfId="0" applyBorder="1" applyAlignment="1">
      <alignment vertical="center" shrinkToFit="1"/>
    </xf>
    <xf numFmtId="177" fontId="0" fillId="0" borderId="0" xfId="0" applyNumberFormat="1">
      <alignment vertical="center"/>
    </xf>
    <xf numFmtId="0" fontId="0" fillId="4" borderId="0" xfId="0" applyFill="1">
      <alignment vertical="center"/>
    </xf>
    <xf numFmtId="0" fontId="0" fillId="0" borderId="139" xfId="0" applyBorder="1" applyAlignment="1">
      <alignment horizontal="right" vertical="center" wrapText="1"/>
    </xf>
    <xf numFmtId="177" fontId="29" fillId="0" borderId="139" xfId="0" applyNumberFormat="1" applyFont="1" applyBorder="1">
      <alignment vertical="center"/>
    </xf>
    <xf numFmtId="0" fontId="0" fillId="0" borderId="139" xfId="0" applyBorder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53" xfId="0" applyBorder="1" applyAlignment="1">
      <alignment vertical="center" shrinkToFit="1"/>
    </xf>
    <xf numFmtId="0" fontId="0" fillId="0" borderId="104" xfId="0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0" fontId="0" fillId="0" borderId="97" xfId="0" applyBorder="1" applyAlignment="1">
      <alignment vertical="center" shrinkToFit="1"/>
    </xf>
    <xf numFmtId="0" fontId="0" fillId="0" borderId="9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91" xfId="0" applyBorder="1">
      <alignment vertical="center"/>
    </xf>
    <xf numFmtId="0" fontId="0" fillId="0" borderId="109" xfId="0" applyBorder="1">
      <alignment vertical="center"/>
    </xf>
    <xf numFmtId="177" fontId="29" fillId="0" borderId="56" xfId="0" applyNumberFormat="1" applyFont="1" applyBorder="1">
      <alignment vertical="center"/>
    </xf>
    <xf numFmtId="0" fontId="0" fillId="0" borderId="70" xfId="0" applyBorder="1" applyAlignment="1">
      <alignment horizontal="center" vertical="center"/>
    </xf>
    <xf numFmtId="0" fontId="20" fillId="0" borderId="114" xfId="0" applyFont="1" applyBorder="1" applyAlignment="1">
      <alignment horizontal="center" vertical="center" wrapText="1"/>
    </xf>
    <xf numFmtId="0" fontId="0" fillId="0" borderId="122" xfId="0" applyBorder="1">
      <alignment vertical="center"/>
    </xf>
    <xf numFmtId="0" fontId="0" fillId="0" borderId="51" xfId="0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>
      <alignment vertical="center"/>
    </xf>
    <xf numFmtId="176" fontId="0" fillId="0" borderId="86" xfId="0" applyNumberFormat="1" applyBorder="1">
      <alignment vertical="center"/>
    </xf>
    <xf numFmtId="176" fontId="0" fillId="0" borderId="78" xfId="0" applyNumberFormat="1" applyBorder="1">
      <alignment vertical="center"/>
    </xf>
    <xf numFmtId="0" fontId="18" fillId="0" borderId="115" xfId="0" applyFont="1" applyBorder="1">
      <alignment vertical="center"/>
    </xf>
    <xf numFmtId="0" fontId="20" fillId="0" borderId="149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0" fillId="0" borderId="150" xfId="0" applyFont="1" applyBorder="1" applyAlignment="1">
      <alignment horizontal="center" vertical="center" wrapText="1"/>
    </xf>
    <xf numFmtId="0" fontId="0" fillId="0" borderId="53" xfId="0" applyBorder="1">
      <alignment vertical="center"/>
    </xf>
    <xf numFmtId="0" fontId="0" fillId="0" borderId="100" xfId="0" applyBorder="1">
      <alignment vertical="center"/>
    </xf>
    <xf numFmtId="0" fontId="0" fillId="0" borderId="95" xfId="0" applyBorder="1">
      <alignment vertical="center"/>
    </xf>
    <xf numFmtId="176" fontId="0" fillId="0" borderId="95" xfId="0" applyNumberFormat="1" applyBorder="1">
      <alignment vertical="center"/>
    </xf>
    <xf numFmtId="176" fontId="0" fillId="0" borderId="96" xfId="0" applyNumberFormat="1" applyBorder="1">
      <alignment vertical="center"/>
    </xf>
    <xf numFmtId="177" fontId="0" fillId="0" borderId="94" xfId="0" applyNumberFormat="1" applyBorder="1">
      <alignment vertical="center"/>
    </xf>
    <xf numFmtId="177" fontId="0" fillId="0" borderId="95" xfId="0" applyNumberFormat="1" applyBorder="1">
      <alignment vertical="center"/>
    </xf>
    <xf numFmtId="177" fontId="0" fillId="0" borderId="96" xfId="0" applyNumberFormat="1" applyBorder="1">
      <alignment vertical="center"/>
    </xf>
    <xf numFmtId="177" fontId="0" fillId="0" borderId="105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0" fillId="0" borderId="93" xfId="0" applyNumberFormat="1" applyBorder="1">
      <alignment vertical="center"/>
    </xf>
    <xf numFmtId="177" fontId="0" fillId="0" borderId="93" xfId="0" applyNumberFormat="1" applyBorder="1">
      <alignment vertical="center"/>
    </xf>
    <xf numFmtId="177" fontId="0" fillId="0" borderId="92" xfId="0" applyNumberForma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12" xfId="0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99" xfId="0" applyFont="1" applyBorder="1">
      <alignment vertical="center"/>
    </xf>
    <xf numFmtId="0" fontId="13" fillId="0" borderId="0" xfId="0" applyFont="1">
      <alignment vertical="center"/>
    </xf>
    <xf numFmtId="0" fontId="56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177" fontId="0" fillId="0" borderId="111" xfId="0" applyNumberFormat="1" applyBorder="1">
      <alignment vertical="center"/>
    </xf>
    <xf numFmtId="0" fontId="56" fillId="0" borderId="111" xfId="0" applyFont="1" applyBorder="1">
      <alignment vertical="center"/>
    </xf>
    <xf numFmtId="0" fontId="13" fillId="0" borderId="111" xfId="0" applyFont="1" applyBorder="1">
      <alignment vertical="center"/>
    </xf>
    <xf numFmtId="177" fontId="43" fillId="0" borderId="111" xfId="0" applyNumberFormat="1" applyFont="1" applyBorder="1">
      <alignment vertical="center"/>
    </xf>
    <xf numFmtId="0" fontId="0" fillId="0" borderId="112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176" fontId="31" fillId="0" borderId="0" xfId="0" applyNumberFormat="1" applyFont="1">
      <alignment vertical="center"/>
    </xf>
    <xf numFmtId="176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77" fontId="56" fillId="0" borderId="0" xfId="0" applyNumberFormat="1" applyFont="1" applyAlignment="1">
      <alignment horizontal="center" vertical="center"/>
    </xf>
    <xf numFmtId="177" fontId="0" fillId="0" borderId="101" xfId="0" applyNumberFormat="1" applyBorder="1">
      <alignment vertical="center"/>
    </xf>
    <xf numFmtId="0" fontId="56" fillId="0" borderId="111" xfId="0" applyFont="1" applyBorder="1" applyAlignment="1">
      <alignment vertical="center" wrapText="1"/>
    </xf>
    <xf numFmtId="0" fontId="0" fillId="0" borderId="84" xfId="0" applyBorder="1">
      <alignment vertical="center"/>
    </xf>
    <xf numFmtId="38" fontId="61" fillId="3" borderId="118" xfId="2" applyFont="1" applyFill="1" applyBorder="1" applyAlignment="1" applyProtection="1">
      <alignment horizontal="center" vertical="center" shrinkToFit="1"/>
    </xf>
    <xf numFmtId="38" fontId="61" fillId="3" borderId="117" xfId="2" applyFont="1" applyFill="1" applyBorder="1" applyAlignment="1" applyProtection="1">
      <alignment horizontal="center" vertical="center" shrinkToFit="1"/>
    </xf>
    <xf numFmtId="0" fontId="44" fillId="0" borderId="120" xfId="0" applyFont="1" applyBorder="1">
      <alignment vertical="center"/>
    </xf>
    <xf numFmtId="38" fontId="62" fillId="3" borderId="116" xfId="2" applyFont="1" applyFill="1" applyBorder="1" applyAlignment="1" applyProtection="1">
      <alignment horizontal="center" vertical="center" shrinkToFit="1"/>
    </xf>
    <xf numFmtId="38" fontId="61" fillId="3" borderId="116" xfId="2" applyFont="1" applyFill="1" applyBorder="1" applyAlignment="1" applyProtection="1">
      <alignment horizontal="center" vertical="center" shrinkToFit="1"/>
    </xf>
    <xf numFmtId="0" fontId="44" fillId="0" borderId="108" xfId="0" applyFont="1" applyBorder="1">
      <alignment vertical="center"/>
    </xf>
    <xf numFmtId="38" fontId="62" fillId="0" borderId="82" xfId="2" applyFont="1" applyBorder="1" applyAlignment="1" applyProtection="1">
      <alignment horizontal="right" vertical="center"/>
    </xf>
    <xf numFmtId="38" fontId="61" fillId="0" borderId="82" xfId="2" applyFont="1" applyBorder="1" applyAlignment="1" applyProtection="1">
      <alignment horizontal="right" vertical="center"/>
    </xf>
    <xf numFmtId="0" fontId="20" fillId="0" borderId="86" xfId="0" applyFont="1" applyBorder="1" applyAlignment="1">
      <alignment horizontal="center" vertical="center"/>
    </xf>
    <xf numFmtId="177" fontId="0" fillId="0" borderId="82" xfId="0" applyNumberFormat="1" applyBorder="1">
      <alignment vertical="center"/>
    </xf>
    <xf numFmtId="38" fontId="62" fillId="0" borderId="82" xfId="2" applyFont="1" applyFill="1" applyBorder="1" applyAlignment="1" applyProtection="1">
      <alignment horizontal="right" vertical="center"/>
    </xf>
    <xf numFmtId="176" fontId="0" fillId="0" borderId="82" xfId="0" applyNumberFormat="1" applyBorder="1">
      <alignment vertical="center"/>
    </xf>
    <xf numFmtId="0" fontId="44" fillId="0" borderId="0" xfId="0" applyFont="1">
      <alignment vertical="center"/>
    </xf>
    <xf numFmtId="177" fontId="20" fillId="0" borderId="47" xfId="0" applyNumberFormat="1" applyFont="1" applyBorder="1">
      <alignment vertical="center"/>
    </xf>
    <xf numFmtId="177" fontId="0" fillId="0" borderId="78" xfId="0" applyNumberFormat="1" applyBorder="1">
      <alignment vertical="center"/>
    </xf>
    <xf numFmtId="0" fontId="0" fillId="0" borderId="88" xfId="0" applyBorder="1">
      <alignment vertical="center"/>
    </xf>
    <xf numFmtId="0" fontId="0" fillId="0" borderId="121" xfId="0" applyBorder="1">
      <alignment vertical="center"/>
    </xf>
    <xf numFmtId="0" fontId="0" fillId="0" borderId="88" xfId="0" applyBorder="1" applyAlignment="1">
      <alignment vertical="center" wrapText="1"/>
    </xf>
    <xf numFmtId="0" fontId="0" fillId="0" borderId="89" xfId="0" applyBorder="1">
      <alignment vertical="center"/>
    </xf>
    <xf numFmtId="0" fontId="23" fillId="8" borderId="45" xfId="0" applyFont="1" applyFill="1" applyBorder="1">
      <alignment vertical="center"/>
    </xf>
    <xf numFmtId="0" fontId="0" fillId="8" borderId="47" xfId="0" applyFill="1" applyBorder="1">
      <alignment vertical="center"/>
    </xf>
    <xf numFmtId="0" fontId="0" fillId="8" borderId="46" xfId="0" applyFill="1" applyBorder="1">
      <alignment vertical="center"/>
    </xf>
    <xf numFmtId="0" fontId="23" fillId="9" borderId="44" xfId="0" applyFont="1" applyFill="1" applyBorder="1">
      <alignment vertical="center"/>
    </xf>
    <xf numFmtId="0" fontId="0" fillId="0" borderId="15" xfId="0" applyBorder="1">
      <alignment vertical="center"/>
    </xf>
    <xf numFmtId="0" fontId="20" fillId="0" borderId="78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0" fillId="0" borderId="174" xfId="0" applyBorder="1">
      <alignment vertical="center"/>
    </xf>
    <xf numFmtId="0" fontId="0" fillId="0" borderId="175" xfId="0" applyBorder="1">
      <alignment vertical="center"/>
    </xf>
    <xf numFmtId="0" fontId="0" fillId="0" borderId="176" xfId="0" applyBorder="1">
      <alignment vertical="center"/>
    </xf>
    <xf numFmtId="0" fontId="0" fillId="8" borderId="0" xfId="0" applyFill="1" applyAlignment="1">
      <alignment horizontal="center" vertical="center"/>
    </xf>
    <xf numFmtId="177" fontId="17" fillId="0" borderId="147" xfId="0" applyNumberFormat="1" applyFont="1" applyBorder="1" applyAlignment="1">
      <alignment horizontal="center" vertical="center"/>
    </xf>
    <xf numFmtId="177" fontId="48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20" fillId="0" borderId="0" xfId="5" applyNumberFormat="1" applyFont="1" applyAlignment="1">
      <alignment horizontal="left" vertical="center"/>
    </xf>
    <xf numFmtId="177" fontId="20" fillId="0" borderId="3" xfId="5" applyNumberFormat="1" applyFont="1" applyBorder="1" applyAlignment="1">
      <alignment horizontal="left" vertical="center"/>
    </xf>
    <xf numFmtId="177" fontId="20" fillId="0" borderId="147" xfId="5" applyNumberFormat="1" applyFont="1" applyBorder="1" applyAlignment="1">
      <alignment horizontal="left" vertical="center"/>
    </xf>
    <xf numFmtId="177" fontId="53" fillId="0" borderId="5" xfId="0" applyNumberFormat="1" applyFont="1" applyBorder="1" applyAlignment="1">
      <alignment horizontal="left" vertical="center" shrinkToFit="1"/>
    </xf>
    <xf numFmtId="177" fontId="53" fillId="0" borderId="2" xfId="0" applyNumberFormat="1" applyFont="1" applyBorder="1" applyAlignment="1">
      <alignment horizontal="left" vertical="center" shrinkToFit="1"/>
    </xf>
    <xf numFmtId="177" fontId="0" fillId="0" borderId="0" xfId="0" applyNumberFormat="1" applyAlignment="1"/>
    <xf numFmtId="177" fontId="23" fillId="0" borderId="22" xfId="0" applyNumberFormat="1" applyFont="1" applyBorder="1">
      <alignment vertical="center"/>
    </xf>
    <xf numFmtId="177" fontId="15" fillId="0" borderId="0" xfId="0" applyNumberFormat="1" applyFont="1" applyAlignment="1">
      <alignment vertical="center" wrapText="1"/>
    </xf>
    <xf numFmtId="177" fontId="26" fillId="0" borderId="2" xfId="0" applyNumberFormat="1" applyFont="1" applyBorder="1" applyAlignment="1">
      <alignment horizontal="center" shrinkToFit="1"/>
    </xf>
    <xf numFmtId="177" fontId="15" fillId="0" borderId="0" xfId="0" applyNumberFormat="1" applyFont="1" applyAlignment="1">
      <alignment horizontal="left" vertical="center"/>
    </xf>
    <xf numFmtId="177" fontId="17" fillId="0" borderId="0" xfId="0" applyNumberFormat="1" applyFont="1" applyAlignment="1">
      <alignment horizontal="right" vertical="center"/>
    </xf>
    <xf numFmtId="177" fontId="22" fillId="0" borderId="0" xfId="0" applyNumberFormat="1" applyFont="1">
      <alignment vertical="center"/>
    </xf>
    <xf numFmtId="177" fontId="15" fillId="0" borderId="23" xfId="0" applyNumberFormat="1" applyFont="1" applyBorder="1" applyAlignment="1">
      <alignment horizontal="center" vertical="center" wrapText="1"/>
    </xf>
    <xf numFmtId="0" fontId="0" fillId="0" borderId="177" xfId="0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177" fontId="29" fillId="0" borderId="136" xfId="0" applyNumberFormat="1" applyFont="1" applyBorder="1">
      <alignment vertical="center"/>
    </xf>
    <xf numFmtId="38" fontId="18" fillId="0" borderId="0" xfId="2" applyFont="1" applyAlignment="1">
      <alignment vertical="center"/>
    </xf>
    <xf numFmtId="38" fontId="41" fillId="0" borderId="0" xfId="2" applyFont="1" applyFill="1" applyAlignment="1">
      <alignment horizontal="left" vertical="center"/>
    </xf>
    <xf numFmtId="38" fontId="69" fillId="0" borderId="0" xfId="2" applyFont="1" applyAlignment="1">
      <alignment horizontal="left" vertical="center"/>
    </xf>
    <xf numFmtId="38" fontId="61" fillId="3" borderId="119" xfId="2" applyFont="1" applyFill="1" applyBorder="1" applyAlignment="1" applyProtection="1">
      <alignment horizontal="center" vertical="center" shrinkToFit="1"/>
    </xf>
    <xf numFmtId="38" fontId="61" fillId="3" borderId="185" xfId="2" applyFont="1" applyFill="1" applyBorder="1" applyAlignment="1" applyProtection="1">
      <alignment horizontal="center" vertical="center" shrinkToFit="1"/>
    </xf>
    <xf numFmtId="38" fontId="62" fillId="3" borderId="180" xfId="2" applyFont="1" applyFill="1" applyBorder="1" applyAlignment="1" applyProtection="1">
      <alignment horizontal="center" vertical="center" shrinkToFit="1"/>
    </xf>
    <xf numFmtId="38" fontId="62" fillId="0" borderId="49" xfId="2" applyFont="1" applyBorder="1" applyAlignment="1" applyProtection="1">
      <alignment horizontal="right" vertical="center"/>
    </xf>
    <xf numFmtId="0" fontId="0" fillId="0" borderId="187" xfId="0" applyBorder="1">
      <alignment vertical="center"/>
    </xf>
    <xf numFmtId="38" fontId="22" fillId="3" borderId="187" xfId="2" applyFont="1" applyFill="1" applyBorder="1" applyAlignment="1" applyProtection="1">
      <alignment horizontal="center" vertical="center" shrinkToFit="1"/>
    </xf>
    <xf numFmtId="0" fontId="23" fillId="0" borderId="82" xfId="0" applyFont="1" applyBorder="1">
      <alignment vertical="center"/>
    </xf>
    <xf numFmtId="38" fontId="23" fillId="0" borderId="82" xfId="0" applyNumberFormat="1" applyFont="1" applyBorder="1">
      <alignment vertical="center"/>
    </xf>
    <xf numFmtId="176" fontId="23" fillId="0" borderId="82" xfId="0" applyNumberFormat="1" applyFont="1" applyBorder="1">
      <alignment vertical="center"/>
    </xf>
    <xf numFmtId="0" fontId="23" fillId="5" borderId="82" xfId="0" applyFont="1" applyFill="1" applyBorder="1">
      <alignment vertical="center"/>
    </xf>
    <xf numFmtId="177" fontId="0" fillId="0" borderId="108" xfId="0" applyNumberFormat="1" applyBorder="1">
      <alignment vertical="center"/>
    </xf>
    <xf numFmtId="38" fontId="0" fillId="0" borderId="109" xfId="0" applyNumberFormat="1" applyBorder="1">
      <alignment vertical="center"/>
    </xf>
    <xf numFmtId="177" fontId="0" fillId="0" borderId="110" xfId="0" applyNumberFormat="1" applyBorder="1">
      <alignment vertical="center"/>
    </xf>
    <xf numFmtId="38" fontId="0" fillId="0" borderId="112" xfId="0" applyNumberFormat="1" applyBorder="1">
      <alignment vertical="center"/>
    </xf>
    <xf numFmtId="0" fontId="20" fillId="0" borderId="71" xfId="0" applyFont="1" applyBorder="1">
      <alignment vertical="center"/>
    </xf>
    <xf numFmtId="0" fontId="20" fillId="0" borderId="183" xfId="5" applyFont="1" applyBorder="1">
      <alignment vertical="center"/>
    </xf>
    <xf numFmtId="0" fontId="49" fillId="0" borderId="173" xfId="0" applyFont="1" applyBorder="1">
      <alignment vertical="center"/>
    </xf>
    <xf numFmtId="177" fontId="0" fillId="0" borderId="173" xfId="0" applyNumberFormat="1" applyBorder="1">
      <alignment vertical="center"/>
    </xf>
    <xf numFmtId="0" fontId="0" fillId="0" borderId="173" xfId="0" applyBorder="1" applyAlignment="1">
      <alignment vertical="center" wrapText="1"/>
    </xf>
    <xf numFmtId="0" fontId="0" fillId="0" borderId="20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4" fillId="0" borderId="171" xfId="0" applyFont="1" applyBorder="1">
      <alignment vertical="center"/>
    </xf>
    <xf numFmtId="0" fontId="14" fillId="0" borderId="202" xfId="0" applyFont="1" applyBorder="1">
      <alignment vertical="center"/>
    </xf>
    <xf numFmtId="0" fontId="0" fillId="0" borderId="184" xfId="0" applyBorder="1" applyAlignment="1">
      <alignment vertical="center" wrapText="1"/>
    </xf>
    <xf numFmtId="0" fontId="23" fillId="0" borderId="183" xfId="0" applyFont="1" applyBorder="1">
      <alignment vertical="center"/>
    </xf>
    <xf numFmtId="0" fontId="59" fillId="0" borderId="173" xfId="0" applyFont="1" applyBorder="1" applyAlignment="1">
      <alignment horizontal="center" vertical="center" wrapText="1"/>
    </xf>
    <xf numFmtId="0" fontId="0" fillId="0" borderId="184" xfId="0" applyBorder="1">
      <alignment vertical="center"/>
    </xf>
    <xf numFmtId="0" fontId="23" fillId="0" borderId="208" xfId="0" applyFont="1" applyBorder="1">
      <alignment vertical="center"/>
    </xf>
    <xf numFmtId="0" fontId="0" fillId="0" borderId="209" xfId="0" applyBorder="1">
      <alignment vertical="center"/>
    </xf>
    <xf numFmtId="0" fontId="0" fillId="0" borderId="210" xfId="0" applyBorder="1">
      <alignment vertical="center"/>
    </xf>
    <xf numFmtId="0" fontId="23" fillId="0" borderId="211" xfId="0" applyFont="1" applyBorder="1">
      <alignment vertical="center"/>
    </xf>
    <xf numFmtId="0" fontId="0" fillId="0" borderId="212" xfId="0" applyBorder="1">
      <alignment vertical="center"/>
    </xf>
    <xf numFmtId="0" fontId="23" fillId="0" borderId="213" xfId="0" applyFont="1" applyBorder="1">
      <alignment vertical="center"/>
    </xf>
    <xf numFmtId="0" fontId="0" fillId="4" borderId="214" xfId="0" applyFill="1" applyBorder="1">
      <alignment vertical="center"/>
    </xf>
    <xf numFmtId="0" fontId="0" fillId="0" borderId="214" xfId="0" applyBorder="1">
      <alignment vertical="center"/>
    </xf>
    <xf numFmtId="0" fontId="0" fillId="0" borderId="215" xfId="0" applyBorder="1">
      <alignment vertical="center"/>
    </xf>
    <xf numFmtId="0" fontId="59" fillId="4" borderId="63" xfId="0" applyFont="1" applyFill="1" applyBorder="1">
      <alignment vertical="center"/>
    </xf>
    <xf numFmtId="0" fontId="0" fillId="4" borderId="62" xfId="0" applyFill="1" applyBorder="1" applyAlignment="1">
      <alignment vertical="center" wrapText="1"/>
    </xf>
    <xf numFmtId="0" fontId="0" fillId="0" borderId="195" xfId="0" applyBorder="1">
      <alignment vertical="center"/>
    </xf>
    <xf numFmtId="0" fontId="0" fillId="0" borderId="219" xfId="0" applyBorder="1">
      <alignment vertical="center"/>
    </xf>
    <xf numFmtId="0" fontId="0" fillId="0" borderId="220" xfId="0" applyBorder="1">
      <alignment vertical="center"/>
    </xf>
    <xf numFmtId="0" fontId="0" fillId="0" borderId="195" xfId="0" applyBorder="1" applyAlignment="1">
      <alignment horizontal="center" vertical="center"/>
    </xf>
    <xf numFmtId="0" fontId="0" fillId="0" borderId="22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38" fontId="30" fillId="3" borderId="72" xfId="3" applyFont="1" applyFill="1" applyBorder="1" applyAlignment="1" applyProtection="1">
      <alignment horizontal="center" vertical="center"/>
    </xf>
    <xf numFmtId="38" fontId="30" fillId="3" borderId="188" xfId="3" applyFont="1" applyFill="1" applyBorder="1" applyAlignment="1" applyProtection="1">
      <alignment horizontal="center" vertical="center" shrinkToFit="1"/>
    </xf>
    <xf numFmtId="38" fontId="30" fillId="5" borderId="188" xfId="3" applyFont="1" applyFill="1" applyBorder="1" applyAlignment="1" applyProtection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38" fontId="30" fillId="3" borderId="189" xfId="3" applyFont="1" applyFill="1" applyBorder="1" applyAlignment="1" applyProtection="1">
      <alignment horizontal="center" vertical="center"/>
    </xf>
    <xf numFmtId="38" fontId="30" fillId="3" borderId="43" xfId="3" applyFont="1" applyFill="1" applyBorder="1" applyAlignment="1" applyProtection="1">
      <alignment horizontal="center" vertical="center" shrinkToFit="1"/>
    </xf>
    <xf numFmtId="38" fontId="30" fillId="5" borderId="43" xfId="3" applyFont="1" applyFill="1" applyBorder="1" applyAlignment="1" applyProtection="1">
      <alignment horizontal="center" vertical="center"/>
    </xf>
    <xf numFmtId="0" fontId="17" fillId="5" borderId="190" xfId="0" applyFont="1" applyFill="1" applyBorder="1" applyAlignment="1">
      <alignment horizontal="center" vertical="center"/>
    </xf>
    <xf numFmtId="38" fontId="30" fillId="4" borderId="191" xfId="3" applyFont="1" applyFill="1" applyBorder="1" applyAlignment="1" applyProtection="1">
      <alignment horizontal="left" vertical="center"/>
    </xf>
    <xf numFmtId="38" fontId="30" fillId="4" borderId="186" xfId="3" applyFont="1" applyFill="1" applyBorder="1" applyAlignment="1" applyProtection="1">
      <alignment horizontal="left" vertical="center"/>
    </xf>
    <xf numFmtId="177" fontId="30" fillId="4" borderId="187" xfId="3" applyNumberFormat="1" applyFont="1" applyFill="1" applyBorder="1" applyAlignment="1" applyProtection="1">
      <alignment horizontal="right" vertical="center"/>
    </xf>
    <xf numFmtId="177" fontId="17" fillId="4" borderId="192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horizontal="left" vertical="center"/>
    </xf>
    <xf numFmtId="38" fontId="30" fillId="4" borderId="65" xfId="3" applyFont="1" applyFill="1" applyBorder="1" applyAlignment="1" applyProtection="1">
      <alignment horizontal="left" vertical="center"/>
    </xf>
    <xf numFmtId="177" fontId="30" fillId="4" borderId="82" xfId="3" applyNumberFormat="1" applyFont="1" applyFill="1" applyBorder="1" applyAlignment="1" applyProtection="1">
      <alignment horizontal="right" vertical="center"/>
    </xf>
    <xf numFmtId="177" fontId="17" fillId="4" borderId="75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vertical="center" wrapText="1"/>
    </xf>
    <xf numFmtId="38" fontId="30" fillId="4" borderId="65" xfId="3" applyFont="1" applyFill="1" applyBorder="1" applyAlignment="1" applyProtection="1">
      <alignment vertical="center" wrapText="1"/>
    </xf>
    <xf numFmtId="38" fontId="30" fillId="4" borderId="193" xfId="3" applyFont="1" applyFill="1" applyBorder="1" applyAlignment="1" applyProtection="1">
      <alignment horizontal="left" vertical="center"/>
    </xf>
    <xf numFmtId="177" fontId="30" fillId="4" borderId="194" xfId="3" applyNumberFormat="1" applyFont="1" applyFill="1" applyBorder="1" applyAlignment="1" applyProtection="1">
      <alignment horizontal="right" vertical="center"/>
    </xf>
    <xf numFmtId="177" fontId="17" fillId="4" borderId="102" xfId="0" applyNumberFormat="1" applyFont="1" applyFill="1" applyBorder="1">
      <alignment vertical="center"/>
    </xf>
    <xf numFmtId="4" fontId="26" fillId="0" borderId="0" xfId="5" applyNumberFormat="1" applyFont="1" applyAlignment="1">
      <alignment horizontal="right" vertical="center"/>
    </xf>
    <xf numFmtId="0" fontId="20" fillId="0" borderId="0" xfId="5" applyFont="1" applyAlignment="1">
      <alignment horizontal="left" vertical="center" wrapText="1"/>
    </xf>
    <xf numFmtId="0" fontId="0" fillId="0" borderId="85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38" fillId="4" borderId="89" xfId="0" applyFont="1" applyFill="1" applyBorder="1" applyAlignment="1">
      <alignment horizontal="center" vertical="center"/>
    </xf>
    <xf numFmtId="0" fontId="0" fillId="0" borderId="83" xfId="0" applyBorder="1" applyAlignment="1">
      <alignment vertical="center" wrapText="1"/>
    </xf>
    <xf numFmtId="0" fontId="22" fillId="0" borderId="86" xfId="0" applyFont="1" applyBorder="1">
      <alignment vertical="center"/>
    </xf>
    <xf numFmtId="0" fontId="68" fillId="0" borderId="86" xfId="5" applyFont="1" applyBorder="1">
      <alignment vertical="center"/>
    </xf>
    <xf numFmtId="0" fontId="68" fillId="0" borderId="86" xfId="0" applyFont="1" applyBorder="1">
      <alignment vertical="center"/>
    </xf>
    <xf numFmtId="0" fontId="61" fillId="0" borderId="86" xfId="0" applyFont="1" applyBorder="1">
      <alignment vertical="center"/>
    </xf>
    <xf numFmtId="0" fontId="22" fillId="0" borderId="87" xfId="0" applyFont="1" applyBorder="1">
      <alignment vertical="center"/>
    </xf>
    <xf numFmtId="0" fontId="36" fillId="0" borderId="86" xfId="5" applyFont="1" applyBorder="1" applyAlignment="1">
      <alignment vertical="center" shrinkToFit="1"/>
    </xf>
    <xf numFmtId="0" fontId="60" fillId="0" borderId="0" xfId="0" applyFont="1">
      <alignment vertical="center"/>
    </xf>
    <xf numFmtId="177" fontId="23" fillId="0" borderId="139" xfId="0" applyNumberFormat="1" applyFont="1" applyBorder="1" applyAlignment="1">
      <alignment vertical="top" wrapText="1"/>
    </xf>
    <xf numFmtId="0" fontId="20" fillId="0" borderId="173" xfId="5" applyFont="1" applyBorder="1">
      <alignment vertical="center"/>
    </xf>
    <xf numFmtId="4" fontId="26" fillId="0" borderId="173" xfId="5" quotePrefix="1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0" fillId="0" borderId="222" xfId="0" applyBorder="1">
      <alignment vertical="center"/>
    </xf>
    <xf numFmtId="49" fontId="26" fillId="0" borderId="169" xfId="0" applyNumberFormat="1" applyFont="1" applyBorder="1" applyAlignment="1">
      <alignment horizontal="center" vertical="center"/>
    </xf>
    <xf numFmtId="49" fontId="26" fillId="0" borderId="170" xfId="0" applyNumberFormat="1" applyFont="1" applyBorder="1" applyAlignment="1">
      <alignment horizontal="center" vertical="center"/>
    </xf>
    <xf numFmtId="0" fontId="25" fillId="0" borderId="223" xfId="5" applyFont="1" applyBorder="1" applyAlignment="1">
      <alignment horizontal="center" vertical="center"/>
    </xf>
    <xf numFmtId="0" fontId="25" fillId="0" borderId="226" xfId="5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27" xfId="0" applyBorder="1">
      <alignment vertical="center"/>
    </xf>
    <xf numFmtId="0" fontId="60" fillId="10" borderId="204" xfId="0" applyFont="1" applyFill="1" applyBorder="1" applyAlignment="1">
      <alignment horizontal="left" vertical="center"/>
    </xf>
    <xf numFmtId="0" fontId="0" fillId="10" borderId="203" xfId="0" applyFill="1" applyBorder="1">
      <alignment vertical="center"/>
    </xf>
    <xf numFmtId="0" fontId="0" fillId="10" borderId="3" xfId="0" applyFill="1" applyBorder="1">
      <alignment vertical="center"/>
    </xf>
    <xf numFmtId="0" fontId="0" fillId="10" borderId="204" xfId="0" applyFill="1" applyBorder="1">
      <alignment vertical="center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229" xfId="0" applyBorder="1">
      <alignment vertical="center"/>
    </xf>
    <xf numFmtId="0" fontId="0" fillId="0" borderId="230" xfId="0" applyBorder="1">
      <alignment vertical="center"/>
    </xf>
    <xf numFmtId="0" fontId="0" fillId="0" borderId="231" xfId="0" applyBorder="1">
      <alignment vertical="center"/>
    </xf>
    <xf numFmtId="0" fontId="0" fillId="0" borderId="232" xfId="0" applyBorder="1">
      <alignment vertical="center"/>
    </xf>
    <xf numFmtId="0" fontId="0" fillId="4" borderId="233" xfId="0" applyFill="1" applyBorder="1">
      <alignment vertical="center"/>
    </xf>
    <xf numFmtId="0" fontId="0" fillId="0" borderId="234" xfId="0" applyBorder="1">
      <alignment vertical="center"/>
    </xf>
    <xf numFmtId="176" fontId="0" fillId="0" borderId="61" xfId="0" applyNumberFormat="1" applyBorder="1">
      <alignment vertical="center"/>
    </xf>
    <xf numFmtId="0" fontId="0" fillId="4" borderId="235" xfId="0" applyFill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0" fontId="59" fillId="0" borderId="0" xfId="0" applyFont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41" fillId="0" borderId="0" xfId="2" applyNumberFormat="1" applyFont="1" applyAlignment="1">
      <alignment horizontal="left" vertical="center"/>
    </xf>
    <xf numFmtId="0" fontId="20" fillId="0" borderId="36" xfId="0" applyFont="1" applyBorder="1">
      <alignment vertical="center"/>
    </xf>
    <xf numFmtId="177" fontId="2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29" fillId="12" borderId="136" xfId="0" applyNumberFormat="1" applyFont="1" applyFill="1" applyBorder="1" applyAlignment="1" applyProtection="1">
      <alignment horizontal="right" vertical="center" wrapText="1"/>
      <protection locked="0"/>
    </xf>
    <xf numFmtId="0" fontId="40" fillId="12" borderId="147" xfId="0" applyFont="1" applyFill="1" applyBorder="1" applyAlignment="1" applyProtection="1">
      <alignment horizontal="center" vertical="center"/>
      <protection locked="0"/>
    </xf>
    <xf numFmtId="178" fontId="40" fillId="12" borderId="147" xfId="0" applyNumberFormat="1" applyFont="1" applyFill="1" applyBorder="1" applyAlignment="1" applyProtection="1">
      <alignment horizontal="center" vertical="center"/>
      <protection locked="0"/>
    </xf>
    <xf numFmtId="0" fontId="26" fillId="12" borderId="169" xfId="5" applyFont="1" applyFill="1" applyBorder="1" applyAlignment="1" applyProtection="1">
      <alignment horizontal="center" vertical="center"/>
      <protection locked="0"/>
    </xf>
    <xf numFmtId="0" fontId="31" fillId="12" borderId="171" xfId="0" applyFont="1" applyFill="1" applyBorder="1" applyAlignment="1" applyProtection="1">
      <alignment horizontal="right" vertical="center"/>
      <protection locked="0"/>
    </xf>
    <xf numFmtId="0" fontId="31" fillId="12" borderId="0" xfId="0" applyFont="1" applyFill="1" applyAlignment="1" applyProtection="1">
      <alignment horizontal="right" vertical="center"/>
      <protection locked="0"/>
    </xf>
    <xf numFmtId="0" fontId="46" fillId="0" borderId="0" xfId="0" applyFont="1">
      <alignment vertical="center"/>
    </xf>
    <xf numFmtId="0" fontId="20" fillId="0" borderId="89" xfId="0" applyFont="1" applyBorder="1" applyAlignment="1">
      <alignment horizontal="center" vertical="center" wrapText="1"/>
    </xf>
    <xf numFmtId="0" fontId="23" fillId="0" borderId="0" xfId="0" applyFont="1" applyProtection="1">
      <alignment vertical="center"/>
      <protection locked="0"/>
    </xf>
    <xf numFmtId="0" fontId="0" fillId="0" borderId="236" xfId="0" applyBorder="1">
      <alignment vertical="center"/>
    </xf>
    <xf numFmtId="0" fontId="0" fillId="0" borderId="237" xfId="0" applyBorder="1">
      <alignment vertical="center"/>
    </xf>
    <xf numFmtId="0" fontId="0" fillId="0" borderId="238" xfId="0" applyBorder="1">
      <alignment vertical="center"/>
    </xf>
    <xf numFmtId="0" fontId="0" fillId="0" borderId="239" xfId="0" applyBorder="1">
      <alignment vertical="center"/>
    </xf>
    <xf numFmtId="0" fontId="8" fillId="0" borderId="86" xfId="5" applyFon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211" xfId="0" applyBorder="1" applyAlignment="1" applyProtection="1">
      <alignment horizontal="left" vertical="center"/>
      <protection locked="0"/>
    </xf>
    <xf numFmtId="0" fontId="29" fillId="12" borderId="228" xfId="5" applyFont="1" applyFill="1" applyBorder="1" applyAlignment="1" applyProtection="1">
      <alignment horizontal="center" vertical="center"/>
      <protection locked="0"/>
    </xf>
    <xf numFmtId="177" fontId="53" fillId="0" borderId="0" xfId="0" applyNumberFormat="1" applyFont="1" applyAlignment="1">
      <alignment horizontal="left" vertical="center" shrinkToFit="1"/>
    </xf>
    <xf numFmtId="0" fontId="20" fillId="0" borderId="26" xfId="0" applyFont="1" applyBorder="1">
      <alignment vertical="center"/>
    </xf>
    <xf numFmtId="176" fontId="56" fillId="0" borderId="85" xfId="0" applyNumberFormat="1" applyFont="1" applyBorder="1" applyAlignment="1">
      <alignment horizontal="center" vertical="center"/>
    </xf>
    <xf numFmtId="0" fontId="56" fillId="0" borderId="86" xfId="0" applyFont="1" applyBorder="1" applyAlignment="1">
      <alignment vertical="center" wrapText="1"/>
    </xf>
    <xf numFmtId="176" fontId="56" fillId="0" borderId="78" xfId="0" applyNumberFormat="1" applyFont="1" applyBorder="1" applyAlignment="1">
      <alignment horizontal="center" vertical="center"/>
    </xf>
    <xf numFmtId="177" fontId="56" fillId="0" borderId="78" xfId="0" applyNumberFormat="1" applyFont="1" applyBorder="1" applyAlignment="1">
      <alignment horizontal="center" vertical="center"/>
    </xf>
    <xf numFmtId="0" fontId="0" fillId="0" borderId="86" xfId="0" applyBorder="1" applyAlignment="1">
      <alignment horizontal="left" vertical="center" shrinkToFit="1"/>
    </xf>
    <xf numFmtId="177" fontId="56" fillId="0" borderId="240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176" fontId="56" fillId="0" borderId="83" xfId="0" applyNumberFormat="1" applyFont="1" applyBorder="1" applyAlignment="1">
      <alignment vertical="center" wrapText="1" shrinkToFit="1"/>
    </xf>
    <xf numFmtId="0" fontId="56" fillId="0" borderId="84" xfId="0" applyFont="1" applyBorder="1" applyAlignment="1">
      <alignment horizontal="center" vertical="center"/>
    </xf>
    <xf numFmtId="0" fontId="56" fillId="0" borderId="241" xfId="0" applyFont="1" applyBorder="1" applyAlignment="1">
      <alignment vertical="center" wrapText="1"/>
    </xf>
    <xf numFmtId="176" fontId="0" fillId="0" borderId="242" xfId="0" applyNumberFormat="1" applyBorder="1">
      <alignment vertical="center"/>
    </xf>
    <xf numFmtId="177" fontId="0" fillId="0" borderId="45" xfId="0" applyNumberFormat="1" applyBorder="1" applyAlignment="1">
      <alignment horizontal="right" vertical="center"/>
    </xf>
    <xf numFmtId="0" fontId="56" fillId="0" borderId="244" xfId="0" applyFont="1" applyBorder="1" applyAlignment="1">
      <alignment vertical="center" wrapText="1"/>
    </xf>
    <xf numFmtId="177" fontId="56" fillId="0" borderId="245" xfId="0" applyNumberFormat="1" applyFont="1" applyBorder="1" applyAlignment="1">
      <alignment horizontal="center" vertical="center"/>
    </xf>
    <xf numFmtId="177" fontId="0" fillId="0" borderId="198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198" xfId="0" applyNumberFormat="1" applyBorder="1">
      <alignment vertical="center"/>
    </xf>
    <xf numFmtId="176" fontId="0" fillId="0" borderId="197" xfId="0" applyNumberFormat="1" applyBorder="1">
      <alignment vertical="center"/>
    </xf>
    <xf numFmtId="177" fontId="0" fillId="0" borderId="197" xfId="0" applyNumberFormat="1" applyBorder="1" applyAlignment="1">
      <alignment horizontal="right" vertical="center"/>
    </xf>
    <xf numFmtId="176" fontId="18" fillId="0" borderId="0" xfId="0" applyNumberFormat="1" applyFont="1">
      <alignment vertical="center"/>
    </xf>
    <xf numFmtId="177" fontId="0" fillId="0" borderId="26" xfId="0" applyNumberFormat="1" applyBorder="1">
      <alignment vertical="center"/>
    </xf>
    <xf numFmtId="177" fontId="56" fillId="0" borderId="243" xfId="0" applyNumberFormat="1" applyFont="1" applyBorder="1" applyAlignment="1">
      <alignment horizontal="center" vertical="center"/>
    </xf>
    <xf numFmtId="176" fontId="0" fillId="0" borderId="246" xfId="0" applyNumberFormat="1" applyBorder="1">
      <alignment vertical="center"/>
    </xf>
    <xf numFmtId="0" fontId="56" fillId="0" borderId="247" xfId="0" applyFont="1" applyBorder="1" applyAlignment="1">
      <alignment vertical="center" wrapText="1"/>
    </xf>
    <xf numFmtId="177" fontId="56" fillId="0" borderId="248" xfId="0" applyNumberFormat="1" applyFont="1" applyBorder="1" applyAlignment="1">
      <alignment horizontal="center" vertical="center"/>
    </xf>
    <xf numFmtId="0" fontId="56" fillId="0" borderId="87" xfId="0" applyFont="1" applyBorder="1" applyAlignment="1">
      <alignment vertical="center" wrapText="1"/>
    </xf>
    <xf numFmtId="177" fontId="56" fillId="0" borderId="89" xfId="0" applyNumberFormat="1" applyFont="1" applyBorder="1" applyAlignment="1">
      <alignment horizontal="center" vertical="center"/>
    </xf>
    <xf numFmtId="0" fontId="20" fillId="0" borderId="6" xfId="5" applyFont="1" applyBorder="1" applyAlignment="1">
      <alignment vertical="center" wrapText="1"/>
    </xf>
    <xf numFmtId="0" fontId="20" fillId="0" borderId="2" xfId="5" applyFont="1" applyBorder="1" applyAlignment="1">
      <alignment vertical="center" wrapText="1"/>
    </xf>
    <xf numFmtId="0" fontId="20" fillId="0" borderId="2" xfId="5" applyFont="1" applyBorder="1" applyAlignment="1">
      <alignment horizontal="left" vertical="center"/>
    </xf>
    <xf numFmtId="0" fontId="20" fillId="0" borderId="2" xfId="5" applyFont="1" applyBorder="1">
      <alignment vertical="center"/>
    </xf>
    <xf numFmtId="177" fontId="20" fillId="0" borderId="2" xfId="5" applyNumberFormat="1" applyFont="1" applyBorder="1" applyAlignment="1">
      <alignment horizontal="left" vertical="center"/>
    </xf>
    <xf numFmtId="0" fontId="20" fillId="0" borderId="7" xfId="5" applyFont="1" applyBorder="1">
      <alignment vertical="center"/>
    </xf>
    <xf numFmtId="0" fontId="0" fillId="13" borderId="0" xfId="0" applyFill="1">
      <alignment vertical="center"/>
    </xf>
    <xf numFmtId="49" fontId="74" fillId="5" borderId="169" xfId="5" applyNumberFormat="1" applyFont="1" applyFill="1" applyBorder="1" applyAlignment="1" applyProtection="1">
      <alignment horizontal="center" vertical="center"/>
      <protection locked="0"/>
    </xf>
    <xf numFmtId="49" fontId="74" fillId="5" borderId="169" xfId="0" applyNumberFormat="1" applyFont="1" applyFill="1" applyBorder="1" applyAlignment="1" applyProtection="1">
      <alignment horizontal="center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right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center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left" vertical="center"/>
      <protection locked="0"/>
    </xf>
    <xf numFmtId="49" fontId="74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2" xfId="0" applyNumberFormat="1" applyFont="1" applyFill="1" applyBorder="1" applyAlignment="1" applyProtection="1">
      <alignment horizontal="right" vertical="center"/>
      <protection locked="0"/>
    </xf>
    <xf numFmtId="49" fontId="74" fillId="5" borderId="2" xfId="0" applyNumberFormat="1" applyFont="1" applyFill="1" applyBorder="1" applyAlignment="1" applyProtection="1">
      <alignment horizontal="center" vertical="center"/>
      <protection locked="0"/>
    </xf>
    <xf numFmtId="49" fontId="74" fillId="5" borderId="2" xfId="0" applyNumberFormat="1" applyFont="1" applyFill="1" applyBorder="1" applyAlignment="1" applyProtection="1">
      <alignment horizontal="left" vertical="center"/>
      <protection locked="0"/>
    </xf>
    <xf numFmtId="177" fontId="75" fillId="6" borderId="141" xfId="0" applyNumberFormat="1" applyFont="1" applyFill="1" applyBorder="1">
      <alignment vertical="center"/>
    </xf>
    <xf numFmtId="177" fontId="75" fillId="0" borderId="23" xfId="0" applyNumberFormat="1" applyFont="1" applyBorder="1">
      <alignment vertical="center"/>
    </xf>
    <xf numFmtId="177" fontId="75" fillId="0" borderId="24" xfId="0" applyNumberFormat="1" applyFont="1" applyBorder="1">
      <alignment vertical="center"/>
    </xf>
    <xf numFmtId="177" fontId="75" fillId="0" borderId="145" xfId="0" applyNumberFormat="1" applyFont="1" applyBorder="1">
      <alignment vertical="center"/>
    </xf>
    <xf numFmtId="0" fontId="57" fillId="0" borderId="33" xfId="0" applyFont="1" applyBorder="1" applyAlignment="1">
      <alignment horizontal="left" vertical="center"/>
    </xf>
    <xf numFmtId="0" fontId="18" fillId="0" borderId="33" xfId="0" applyFont="1" applyBorder="1">
      <alignment vertical="center"/>
    </xf>
    <xf numFmtId="0" fontId="18" fillId="0" borderId="29" xfId="0" applyFont="1" applyBorder="1" applyAlignment="1">
      <alignment vertical="center" wrapText="1"/>
    </xf>
    <xf numFmtId="0" fontId="29" fillId="5" borderId="171" xfId="0" applyFont="1" applyFill="1" applyBorder="1" applyAlignment="1" applyProtection="1">
      <alignment horizontal="right" vertical="center"/>
      <protection locked="0"/>
    </xf>
    <xf numFmtId="0" fontId="29" fillId="5" borderId="0" xfId="0" applyFont="1" applyFill="1" applyAlignment="1" applyProtection="1">
      <alignment horizontal="right" vertical="center"/>
      <protection locked="0"/>
    </xf>
    <xf numFmtId="176" fontId="75" fillId="5" borderId="56" xfId="0" applyNumberFormat="1" applyFont="1" applyFill="1" applyBorder="1" applyAlignment="1" applyProtection="1">
      <alignment horizontal="right" vertical="center" wrapText="1"/>
      <protection locked="0"/>
    </xf>
    <xf numFmtId="176" fontId="75" fillId="0" borderId="56" xfId="0" applyNumberFormat="1" applyFont="1" applyBorder="1">
      <alignment vertical="center"/>
    </xf>
    <xf numFmtId="176" fontId="75" fillId="5" borderId="136" xfId="0" applyNumberFormat="1" applyFont="1" applyFill="1" applyBorder="1" applyAlignment="1" applyProtection="1">
      <alignment horizontal="right" vertical="center" wrapText="1"/>
      <protection locked="0"/>
    </xf>
    <xf numFmtId="176" fontId="75" fillId="0" borderId="136" xfId="0" applyNumberFormat="1" applyFont="1" applyBorder="1">
      <alignment vertical="center"/>
    </xf>
    <xf numFmtId="49" fontId="41" fillId="0" borderId="0" xfId="2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left" vertical="top"/>
    </xf>
    <xf numFmtId="49" fontId="32" fillId="0" borderId="0" xfId="2" applyNumberFormat="1" applyFont="1" applyAlignment="1">
      <alignment horizontal="left" vertical="center"/>
    </xf>
    <xf numFmtId="49" fontId="33" fillId="0" borderId="0" xfId="2" applyNumberFormat="1" applyFont="1" applyAlignment="1">
      <alignment horizontal="left" vertical="center"/>
    </xf>
    <xf numFmtId="49" fontId="41" fillId="0" borderId="0" xfId="2" applyNumberFormat="1" applyFont="1" applyAlignment="1">
      <alignment horizontal="right" vertical="center"/>
    </xf>
    <xf numFmtId="49" fontId="57" fillId="0" borderId="0" xfId="2" applyNumberFormat="1" applyFont="1" applyAlignment="1">
      <alignment horizontal="center" vertical="center"/>
    </xf>
    <xf numFmtId="49" fontId="18" fillId="0" borderId="25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top"/>
    </xf>
    <xf numFmtId="49" fontId="41" fillId="0" borderId="0" xfId="2" applyNumberFormat="1" applyFont="1" applyAlignment="1">
      <alignment horizontal="center" vertical="center"/>
    </xf>
    <xf numFmtId="49" fontId="41" fillId="0" borderId="0" xfId="2" applyNumberFormat="1" applyFont="1" applyFill="1" applyBorder="1" applyAlignment="1">
      <alignment horizontal="center" vertical="center"/>
    </xf>
    <xf numFmtId="49" fontId="57" fillId="0" borderId="0" xfId="2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top"/>
    </xf>
    <xf numFmtId="0" fontId="32" fillId="0" borderId="0" xfId="0" applyFont="1">
      <alignment vertical="center"/>
    </xf>
    <xf numFmtId="0" fontId="71" fillId="0" borderId="101" xfId="0" applyFont="1" applyBorder="1" applyAlignment="1" applyProtection="1">
      <alignment horizontal="center" vertical="center"/>
      <protection locked="0"/>
    </xf>
    <xf numFmtId="0" fontId="25" fillId="0" borderId="113" xfId="0" applyFont="1" applyBorder="1">
      <alignment vertical="center"/>
    </xf>
    <xf numFmtId="0" fontId="20" fillId="0" borderId="86" xfId="0" applyFont="1" applyBorder="1">
      <alignment vertical="center"/>
    </xf>
    <xf numFmtId="0" fontId="20" fillId="0" borderId="88" xfId="0" applyFont="1" applyBorder="1">
      <alignment vertical="center"/>
    </xf>
    <xf numFmtId="49" fontId="20" fillId="0" borderId="0" xfId="0" applyNumberFormat="1" applyFont="1">
      <alignment vertical="center"/>
    </xf>
    <xf numFmtId="49" fontId="20" fillId="0" borderId="0" xfId="0" applyNumberFormat="1" applyFont="1" applyAlignment="1">
      <alignment vertical="center" wrapText="1"/>
    </xf>
    <xf numFmtId="49" fontId="20" fillId="0" borderId="88" xfId="0" applyNumberFormat="1" applyFont="1" applyBorder="1">
      <alignment vertical="center"/>
    </xf>
    <xf numFmtId="0" fontId="20" fillId="0" borderId="87" xfId="0" applyFont="1" applyBorder="1">
      <alignment vertical="center"/>
    </xf>
    <xf numFmtId="0" fontId="20" fillId="4" borderId="83" xfId="0" applyFont="1" applyFill="1" applyBorder="1">
      <alignment vertical="center"/>
    </xf>
    <xf numFmtId="0" fontId="20" fillId="4" borderId="84" xfId="0" applyFont="1" applyFill="1" applyBorder="1">
      <alignment vertical="center"/>
    </xf>
    <xf numFmtId="0" fontId="26" fillId="12" borderId="169" xfId="0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right" vertical="center"/>
      <protection locked="0"/>
    </xf>
    <xf numFmtId="0" fontId="26" fillId="12" borderId="173" xfId="5" quotePrefix="1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left" vertical="center"/>
      <protection locked="0"/>
    </xf>
    <xf numFmtId="0" fontId="20" fillId="13" borderId="86" xfId="0" applyFont="1" applyFill="1" applyBorder="1">
      <alignment vertical="center"/>
    </xf>
    <xf numFmtId="0" fontId="20" fillId="13" borderId="0" xfId="0" applyFont="1" applyFill="1">
      <alignment vertical="center"/>
    </xf>
    <xf numFmtId="0" fontId="0" fillId="13" borderId="78" xfId="0" applyFill="1" applyBorder="1">
      <alignment vertical="center"/>
    </xf>
    <xf numFmtId="0" fontId="20" fillId="4" borderId="85" xfId="0" applyFont="1" applyFill="1" applyBorder="1">
      <alignment vertical="center"/>
    </xf>
    <xf numFmtId="49" fontId="0" fillId="0" borderId="0" xfId="0" applyNumberFormat="1">
      <alignment vertical="center"/>
    </xf>
    <xf numFmtId="49" fontId="20" fillId="0" borderId="78" xfId="0" applyNumberFormat="1" applyFont="1" applyBorder="1">
      <alignment vertical="center"/>
    </xf>
    <xf numFmtId="49" fontId="0" fillId="0" borderId="88" xfId="0" applyNumberFormat="1" applyBorder="1">
      <alignment vertical="center"/>
    </xf>
    <xf numFmtId="0" fontId="46" fillId="2" borderId="26" xfId="0" applyFont="1" applyFill="1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22" fillId="0" borderId="86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49" fontId="41" fillId="0" borderId="0" xfId="2" applyNumberFormat="1" applyFont="1" applyFill="1" applyBorder="1" applyAlignment="1">
      <alignment vertical="center"/>
    </xf>
    <xf numFmtId="49" fontId="41" fillId="3" borderId="255" xfId="2" applyNumberFormat="1" applyFont="1" applyFill="1" applyBorder="1" applyAlignment="1">
      <alignment horizontal="center" vertical="center"/>
    </xf>
    <xf numFmtId="49" fontId="41" fillId="3" borderId="44" xfId="2" applyNumberFormat="1" applyFont="1" applyFill="1" applyBorder="1" applyAlignment="1">
      <alignment horizontal="center" vertical="center"/>
    </xf>
    <xf numFmtId="49" fontId="41" fillId="0" borderId="0" xfId="2" applyNumberFormat="1" applyFont="1" applyFill="1" applyBorder="1" applyAlignment="1">
      <alignment horizontal="right" vertical="center"/>
    </xf>
    <xf numFmtId="49" fontId="18" fillId="0" borderId="0" xfId="2" applyNumberFormat="1" applyFont="1" applyFill="1" applyBorder="1" applyAlignment="1">
      <alignment vertical="center"/>
    </xf>
    <xf numFmtId="177" fontId="41" fillId="0" borderId="0" xfId="2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top" wrapText="1"/>
    </xf>
    <xf numFmtId="38" fontId="0" fillId="0" borderId="0" xfId="0" applyNumberFormat="1">
      <alignment vertical="center"/>
    </xf>
    <xf numFmtId="38" fontId="43" fillId="0" borderId="222" xfId="3" applyFont="1" applyFill="1" applyBorder="1" applyAlignment="1" applyProtection="1">
      <alignment horizontal="center" vertical="center"/>
    </xf>
    <xf numFmtId="0" fontId="26" fillId="0" borderId="222" xfId="0" applyFont="1" applyBorder="1" applyAlignment="1">
      <alignment horizontal="center" vertical="center"/>
    </xf>
    <xf numFmtId="38" fontId="26" fillId="0" borderId="222" xfId="0" applyNumberFormat="1" applyFont="1" applyBorder="1">
      <alignment vertical="center"/>
    </xf>
    <xf numFmtId="38" fontId="26" fillId="0" borderId="222" xfId="0" applyNumberFormat="1" applyFont="1" applyBorder="1" applyAlignment="1">
      <alignment horizontal="left" vertical="center"/>
    </xf>
    <xf numFmtId="0" fontId="20" fillId="0" borderId="216" xfId="0" applyFont="1" applyBorder="1" applyProtection="1">
      <alignment vertical="center"/>
      <protection locked="0"/>
    </xf>
    <xf numFmtId="0" fontId="20" fillId="0" borderId="217" xfId="0" applyFont="1" applyBorder="1" applyProtection="1">
      <alignment vertical="center"/>
      <protection locked="0"/>
    </xf>
    <xf numFmtId="0" fontId="20" fillId="0" borderId="218" xfId="0" applyFont="1" applyBorder="1" applyProtection="1">
      <alignment vertical="center"/>
      <protection locked="0"/>
    </xf>
    <xf numFmtId="49" fontId="18" fillId="0" borderId="0" xfId="0" applyNumberFormat="1" applyFo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268" xfId="0" applyNumberFormat="1" applyFont="1" applyBorder="1" applyAlignment="1">
      <alignment horizontal="center" vertical="center"/>
    </xf>
    <xf numFmtId="0" fontId="78" fillId="0" borderId="0" xfId="0" applyFont="1" applyProtection="1">
      <alignment vertical="center"/>
      <protection locked="0"/>
    </xf>
    <xf numFmtId="0" fontId="26" fillId="12" borderId="170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right" vertical="center"/>
      <protection locked="0"/>
    </xf>
    <xf numFmtId="0" fontId="26" fillId="12" borderId="2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center" vertical="center"/>
    </xf>
    <xf numFmtId="0" fontId="41" fillId="4" borderId="253" xfId="9" applyNumberFormat="1" applyFont="1" applyFill="1" applyBorder="1" applyAlignment="1">
      <alignment horizontal="left" vertical="center"/>
    </xf>
    <xf numFmtId="38" fontId="41" fillId="0" borderId="253" xfId="9" applyFont="1" applyFill="1" applyBorder="1" applyAlignment="1">
      <alignment horizontal="left" vertical="center" shrinkToFit="1"/>
    </xf>
    <xf numFmtId="0" fontId="57" fillId="0" borderId="0" xfId="9" applyNumberFormat="1" applyFont="1" applyAlignment="1">
      <alignment horizontal="left" vertical="center"/>
    </xf>
    <xf numFmtId="0" fontId="41" fillId="4" borderId="271" xfId="9" applyNumberFormat="1" applyFont="1" applyFill="1" applyBorder="1" applyAlignment="1">
      <alignment horizontal="left" vertical="center"/>
    </xf>
    <xf numFmtId="0" fontId="41" fillId="4" borderId="272" xfId="9" applyNumberFormat="1" applyFont="1" applyFill="1" applyBorder="1" applyAlignment="1">
      <alignment horizontal="left" vertical="center"/>
    </xf>
    <xf numFmtId="0" fontId="41" fillId="0" borderId="273" xfId="9" applyNumberFormat="1" applyFont="1" applyFill="1" applyBorder="1" applyAlignment="1">
      <alignment horizontal="left" vertical="center"/>
    </xf>
    <xf numFmtId="0" fontId="41" fillId="0" borderId="275" xfId="9" applyNumberFormat="1" applyFont="1" applyFill="1" applyBorder="1" applyAlignment="1">
      <alignment horizontal="left" vertical="center"/>
    </xf>
    <xf numFmtId="0" fontId="41" fillId="4" borderId="273" xfId="9" applyNumberFormat="1" applyFont="1" applyFill="1" applyBorder="1" applyAlignment="1">
      <alignment horizontal="left" vertical="center"/>
    </xf>
    <xf numFmtId="0" fontId="41" fillId="4" borderId="266" xfId="9" applyNumberFormat="1" applyFont="1" applyFill="1" applyBorder="1" applyAlignment="1">
      <alignment horizontal="left" vertical="center"/>
    </xf>
    <xf numFmtId="0" fontId="41" fillId="0" borderId="276" xfId="9" applyNumberFormat="1" applyFont="1" applyFill="1" applyBorder="1" applyAlignment="1">
      <alignment horizontal="left" vertical="center"/>
    </xf>
    <xf numFmtId="0" fontId="41" fillId="0" borderId="0" xfId="9" applyNumberFormat="1" applyFont="1" applyAlignment="1">
      <alignment horizontal="left" vertical="center"/>
    </xf>
    <xf numFmtId="0" fontId="41" fillId="4" borderId="267" xfId="9" applyNumberFormat="1" applyFont="1" applyFill="1" applyBorder="1" applyAlignment="1">
      <alignment horizontal="left" vertical="center"/>
    </xf>
    <xf numFmtId="38" fontId="41" fillId="4" borderId="268" xfId="9" applyFont="1" applyFill="1" applyBorder="1" applyAlignment="1">
      <alignment horizontal="right" vertical="center"/>
    </xf>
    <xf numFmtId="0" fontId="41" fillId="0" borderId="267" xfId="9" applyNumberFormat="1" applyFont="1" applyFill="1" applyBorder="1" applyAlignment="1">
      <alignment horizontal="left" vertical="center"/>
    </xf>
    <xf numFmtId="38" fontId="41" fillId="0" borderId="268" xfId="9" applyFont="1" applyFill="1" applyBorder="1" applyAlignment="1">
      <alignment horizontal="right" vertical="center"/>
    </xf>
    <xf numFmtId="38" fontId="41" fillId="0" borderId="268" xfId="9" applyFont="1" applyBorder="1" applyAlignment="1">
      <alignment horizontal="right" vertical="center"/>
    </xf>
    <xf numFmtId="0" fontId="41" fillId="0" borderId="268" xfId="9" applyNumberFormat="1" applyFont="1" applyFill="1" applyBorder="1" applyAlignment="1">
      <alignment horizontal="left" vertical="center"/>
    </xf>
    <xf numFmtId="0" fontId="41" fillId="4" borderId="268" xfId="9" applyNumberFormat="1" applyFont="1" applyFill="1" applyBorder="1" applyAlignment="1">
      <alignment horizontal="left" vertical="center"/>
    </xf>
    <xf numFmtId="0" fontId="41" fillId="0" borderId="253" xfId="9" applyNumberFormat="1" applyFont="1" applyFill="1" applyBorder="1" applyAlignment="1">
      <alignment horizontal="left" vertical="center"/>
    </xf>
    <xf numFmtId="38" fontId="41" fillId="4" borderId="256" xfId="9" applyFont="1" applyFill="1" applyBorder="1" applyAlignment="1">
      <alignment horizontal="left" vertical="center"/>
    </xf>
    <xf numFmtId="38" fontId="41" fillId="4" borderId="257" xfId="9" applyFont="1" applyFill="1" applyBorder="1" applyAlignment="1">
      <alignment horizontal="left" vertical="center"/>
    </xf>
    <xf numFmtId="38" fontId="41" fillId="4" borderId="263" xfId="9" applyFont="1" applyFill="1" applyBorder="1" applyAlignment="1">
      <alignment horizontal="right" vertical="center"/>
    </xf>
    <xf numFmtId="38" fontId="41" fillId="0" borderId="0" xfId="9" applyFont="1" applyBorder="1" applyAlignment="1">
      <alignment horizontal="left" vertical="center"/>
    </xf>
    <xf numFmtId="38" fontId="31" fillId="0" borderId="0" xfId="9" applyFont="1" applyBorder="1" applyAlignment="1">
      <alignment horizontal="left" vertical="center"/>
    </xf>
    <xf numFmtId="38" fontId="57" fillId="0" borderId="173" xfId="9" applyFont="1" applyBorder="1" applyAlignment="1">
      <alignment horizontal="left" vertical="center"/>
    </xf>
    <xf numFmtId="49" fontId="41" fillId="0" borderId="181" xfId="9" applyNumberFormat="1" applyFont="1" applyBorder="1" applyAlignment="1">
      <alignment horizontal="left" vertical="center"/>
    </xf>
    <xf numFmtId="49" fontId="41" fillId="0" borderId="268" xfId="9" applyNumberFormat="1" applyFont="1" applyBorder="1" applyAlignment="1">
      <alignment horizontal="left" vertical="center"/>
    </xf>
    <xf numFmtId="38" fontId="41" fillId="0" borderId="268" xfId="9" applyFont="1" applyBorder="1" applyAlignment="1">
      <alignment vertical="center"/>
    </xf>
    <xf numFmtId="49" fontId="41" fillId="0" borderId="259" xfId="9" applyNumberFormat="1" applyFont="1" applyBorder="1" applyAlignment="1">
      <alignment horizontal="left" vertical="center"/>
    </xf>
    <xf numFmtId="38" fontId="18" fillId="0" borderId="256" xfId="9" applyFont="1" applyFill="1" applyBorder="1" applyAlignment="1">
      <alignment vertical="center"/>
    </xf>
    <xf numFmtId="49" fontId="41" fillId="0" borderId="256" xfId="9" applyNumberFormat="1" applyFont="1" applyBorder="1" applyAlignment="1">
      <alignment horizontal="left" vertical="center"/>
    </xf>
    <xf numFmtId="181" fontId="41" fillId="4" borderId="270" xfId="9" applyNumberFormat="1" applyFont="1" applyFill="1" applyBorder="1" applyAlignment="1">
      <alignment horizontal="left" vertical="center"/>
    </xf>
    <xf numFmtId="49" fontId="41" fillId="0" borderId="181" xfId="9" applyNumberFormat="1" applyFont="1" applyFill="1" applyBorder="1" applyAlignment="1">
      <alignment horizontal="left" vertical="center"/>
    </xf>
    <xf numFmtId="49" fontId="41" fillId="0" borderId="268" xfId="9" applyNumberFormat="1" applyFont="1" applyFill="1" applyBorder="1" applyAlignment="1">
      <alignment horizontal="left" vertical="center"/>
    </xf>
    <xf numFmtId="38" fontId="41" fillId="0" borderId="268" xfId="9" applyFont="1" applyFill="1" applyBorder="1" applyAlignment="1">
      <alignment vertical="center"/>
    </xf>
    <xf numFmtId="49" fontId="41" fillId="0" borderId="259" xfId="9" applyNumberFormat="1" applyFont="1" applyFill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 vertical="center"/>
    </xf>
    <xf numFmtId="38" fontId="18" fillId="0" borderId="0" xfId="9" applyFont="1" applyBorder="1" applyAlignment="1">
      <alignment vertical="center"/>
    </xf>
    <xf numFmtId="38" fontId="41" fillId="0" borderId="0" xfId="9" applyFont="1" applyBorder="1" applyAlignment="1">
      <alignment vertical="center"/>
    </xf>
    <xf numFmtId="38" fontId="41" fillId="0" borderId="0" xfId="9" applyFont="1" applyFill="1" applyBorder="1" applyAlignment="1">
      <alignment horizontal="right" vertical="center"/>
    </xf>
    <xf numFmtId="38" fontId="41" fillId="0" borderId="268" xfId="9" applyFont="1" applyFill="1" applyBorder="1" applyAlignment="1">
      <alignment horizontal="left" vertical="center"/>
    </xf>
    <xf numFmtId="38" fontId="41" fillId="0" borderId="253" xfId="9" applyFont="1" applyFill="1" applyBorder="1" applyAlignment="1">
      <alignment horizontal="left" vertical="center"/>
    </xf>
    <xf numFmtId="181" fontId="31" fillId="0" borderId="0" xfId="9" applyNumberFormat="1" applyFont="1" applyBorder="1" applyAlignment="1">
      <alignment horizontal="left"/>
    </xf>
    <xf numFmtId="38" fontId="41" fillId="4" borderId="268" xfId="9" applyFont="1" applyFill="1" applyBorder="1" applyAlignment="1">
      <alignment horizontal="left" vertical="center"/>
    </xf>
    <xf numFmtId="38" fontId="41" fillId="0" borderId="47" xfId="9" applyFont="1" applyFill="1" applyBorder="1" applyAlignment="1">
      <alignment vertical="center" shrinkToFit="1"/>
    </xf>
    <xf numFmtId="38" fontId="41" fillId="0" borderId="0" xfId="9" applyFont="1" applyFill="1" applyBorder="1" applyAlignment="1">
      <alignment horizontal="left" vertical="center" shrinkToFit="1"/>
    </xf>
    <xf numFmtId="38" fontId="41" fillId="0" borderId="173" xfId="9" applyFont="1" applyFill="1" applyBorder="1" applyAlignment="1">
      <alignment horizontal="left" vertical="center" shrinkToFit="1"/>
    </xf>
    <xf numFmtId="0" fontId="41" fillId="0" borderId="0" xfId="2" applyNumberFormat="1" applyFont="1" applyFill="1" applyAlignment="1">
      <alignment vertical="center"/>
    </xf>
    <xf numFmtId="0" fontId="41" fillId="0" borderId="252" xfId="9" applyNumberFormat="1" applyFont="1" applyFill="1" applyBorder="1" applyAlignment="1">
      <alignment horizontal="left" vertical="center"/>
    </xf>
    <xf numFmtId="38" fontId="41" fillId="0" borderId="252" xfId="9" applyFont="1" applyFill="1" applyBorder="1" applyAlignment="1">
      <alignment horizontal="left" vertical="center" shrinkToFit="1"/>
    </xf>
    <xf numFmtId="49" fontId="41" fillId="0" borderId="253" xfId="9" applyNumberFormat="1" applyFont="1" applyFill="1" applyBorder="1" applyAlignment="1">
      <alignment horizontal="left" vertical="center"/>
    </xf>
    <xf numFmtId="49" fontId="41" fillId="0" borderId="0" xfId="9" applyNumberFormat="1" applyFont="1" applyFill="1" applyBorder="1" applyAlignment="1">
      <alignment horizontal="center" vertical="center" shrinkToFit="1"/>
    </xf>
    <xf numFmtId="49" fontId="41" fillId="0" borderId="0" xfId="9" applyNumberFormat="1" applyFont="1" applyFill="1" applyBorder="1" applyAlignment="1">
      <alignment horizontal="left" vertical="center" shrinkToFit="1"/>
    </xf>
    <xf numFmtId="38" fontId="41" fillId="0" borderId="0" xfId="9" applyFont="1" applyAlignment="1">
      <alignment horizontal="center" vertical="center"/>
    </xf>
    <xf numFmtId="0" fontId="57" fillId="5" borderId="253" xfId="9" applyNumberFormat="1" applyFont="1" applyFill="1" applyBorder="1" applyAlignment="1">
      <alignment horizontal="left" vertical="center"/>
    </xf>
    <xf numFmtId="38" fontId="57" fillId="5" borderId="252" xfId="9" applyFont="1" applyFill="1" applyBorder="1" applyAlignment="1">
      <alignment horizontal="left" vertical="center"/>
    </xf>
    <xf numFmtId="49" fontId="41" fillId="5" borderId="252" xfId="9" applyNumberFormat="1" applyFont="1" applyFill="1" applyBorder="1" applyAlignment="1">
      <alignment horizontal="center" vertical="center"/>
    </xf>
    <xf numFmtId="38" fontId="41" fillId="5" borderId="252" xfId="9" applyFont="1" applyFill="1" applyBorder="1" applyAlignment="1">
      <alignment horizontal="center" vertical="center"/>
    </xf>
    <xf numFmtId="49" fontId="41" fillId="5" borderId="252" xfId="9" applyNumberFormat="1" applyFont="1" applyFill="1" applyBorder="1" applyAlignment="1">
      <alignment horizontal="center" vertical="center" shrinkToFit="1"/>
    </xf>
    <xf numFmtId="38" fontId="57" fillId="0" borderId="173" xfId="9" applyFont="1" applyFill="1" applyBorder="1" applyAlignment="1">
      <alignment horizontal="left" vertical="center"/>
    </xf>
    <xf numFmtId="182" fontId="57" fillId="0" borderId="173" xfId="9" applyNumberFormat="1" applyFont="1" applyFill="1" applyBorder="1" applyAlignment="1">
      <alignment horizontal="right" vertical="center"/>
    </xf>
    <xf numFmtId="38" fontId="41" fillId="0" borderId="253" xfId="9" applyFont="1" applyFill="1" applyBorder="1" applyAlignment="1">
      <alignment vertical="center"/>
    </xf>
    <xf numFmtId="38" fontId="41" fillId="0" borderId="268" xfId="9" applyFont="1" applyFill="1" applyBorder="1" applyAlignment="1">
      <alignment horizontal="center" vertical="center"/>
    </xf>
    <xf numFmtId="38" fontId="41" fillId="0" borderId="268" xfId="9" applyFont="1" applyBorder="1" applyAlignment="1">
      <alignment horizontal="left" vertical="center"/>
    </xf>
    <xf numFmtId="38" fontId="41" fillId="4" borderId="274" xfId="9" applyFont="1" applyFill="1" applyBorder="1" applyAlignment="1">
      <alignment vertical="center"/>
    </xf>
    <xf numFmtId="49" fontId="41" fillId="0" borderId="273" xfId="9" applyNumberFormat="1" applyFont="1" applyFill="1" applyBorder="1" applyAlignment="1">
      <alignment horizontal="left" vertical="center"/>
    </xf>
    <xf numFmtId="38" fontId="41" fillId="0" borderId="274" xfId="9" applyFont="1" applyFill="1" applyBorder="1" applyAlignment="1">
      <alignment horizontal="left" vertical="center"/>
    </xf>
    <xf numFmtId="38" fontId="41" fillId="4" borderId="278" xfId="9" applyFont="1" applyFill="1" applyBorder="1" applyAlignment="1">
      <alignment vertical="center"/>
    </xf>
    <xf numFmtId="49" fontId="41" fillId="0" borderId="275" xfId="9" applyNumberFormat="1" applyFont="1" applyFill="1" applyBorder="1" applyAlignment="1">
      <alignment horizontal="left" vertical="center"/>
    </xf>
    <xf numFmtId="38" fontId="41" fillId="0" borderId="278" xfId="9" applyFont="1" applyFill="1" applyBorder="1" applyAlignment="1">
      <alignment horizontal="left" vertical="center"/>
    </xf>
    <xf numFmtId="0" fontId="32" fillId="0" borderId="255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horizontal="left" vertical="center"/>
    </xf>
    <xf numFmtId="0" fontId="32" fillId="0" borderId="262" xfId="9" applyNumberFormat="1" applyFont="1" applyBorder="1" applyAlignment="1">
      <alignment horizontal="left" vertical="center"/>
    </xf>
    <xf numFmtId="38" fontId="41" fillId="0" borderId="173" xfId="9" applyFont="1" applyBorder="1" applyAlignment="1">
      <alignment horizontal="left" vertical="center"/>
    </xf>
    <xf numFmtId="0" fontId="32" fillId="0" borderId="0" xfId="9" applyNumberFormat="1" applyFont="1" applyBorder="1" applyAlignment="1">
      <alignment horizontal="left" vertical="center"/>
    </xf>
    <xf numFmtId="38" fontId="41" fillId="0" borderId="274" xfId="9" applyFont="1" applyFill="1" applyBorder="1" applyAlignment="1">
      <alignment vertical="center"/>
    </xf>
    <xf numFmtId="38" fontId="41" fillId="0" borderId="255" xfId="9" applyFont="1" applyFill="1" applyBorder="1" applyAlignment="1">
      <alignment horizontal="left" vertical="center"/>
    </xf>
    <xf numFmtId="0" fontId="41" fillId="14" borderId="275" xfId="9" applyNumberFormat="1" applyFont="1" applyFill="1" applyBorder="1" applyAlignment="1">
      <alignment horizontal="left" vertical="center"/>
    </xf>
    <xf numFmtId="38" fontId="41" fillId="14" borderId="274" xfId="9" applyFont="1" applyFill="1" applyBorder="1" applyAlignment="1">
      <alignment vertical="center"/>
    </xf>
    <xf numFmtId="38" fontId="41" fillId="14" borderId="268" xfId="9" applyFont="1" applyFill="1" applyBorder="1" applyAlignment="1">
      <alignment horizontal="right" vertical="center"/>
    </xf>
    <xf numFmtId="0" fontId="41" fillId="14" borderId="273" xfId="9" applyNumberFormat="1" applyFont="1" applyFill="1" applyBorder="1" applyAlignment="1">
      <alignment horizontal="left" vertical="center"/>
    </xf>
    <xf numFmtId="38" fontId="41" fillId="14" borderId="274" xfId="9" applyFont="1" applyFill="1" applyBorder="1" applyAlignment="1">
      <alignment horizontal="left" vertical="center"/>
    </xf>
    <xf numFmtId="38" fontId="41" fillId="4" borderId="274" xfId="9" applyFont="1" applyFill="1" applyBorder="1" applyAlignment="1">
      <alignment horizontal="left" vertical="center"/>
    </xf>
    <xf numFmtId="0" fontId="41" fillId="14" borderId="268" xfId="9" applyNumberFormat="1" applyFont="1" applyFill="1" applyBorder="1" applyAlignment="1">
      <alignment horizontal="left" vertical="center"/>
    </xf>
    <xf numFmtId="38" fontId="41" fillId="4" borderId="255" xfId="9" applyFont="1" applyFill="1" applyBorder="1" applyAlignment="1">
      <alignment horizontal="left" vertical="center"/>
    </xf>
    <xf numFmtId="38" fontId="41" fillId="14" borderId="255" xfId="9" applyFont="1" applyFill="1" applyBorder="1" applyAlignment="1">
      <alignment horizontal="left" vertical="center"/>
    </xf>
    <xf numFmtId="38" fontId="41" fillId="4" borderId="278" xfId="9" applyFont="1" applyFill="1" applyBorder="1" applyAlignment="1">
      <alignment horizontal="left" vertical="center"/>
    </xf>
    <xf numFmtId="0" fontId="41" fillId="14" borderId="267" xfId="9" applyNumberFormat="1" applyFont="1" applyFill="1" applyBorder="1" applyAlignment="1">
      <alignment horizontal="left" vertical="center"/>
    </xf>
    <xf numFmtId="38" fontId="41" fillId="14" borderId="279" xfId="9" applyFont="1" applyFill="1" applyBorder="1" applyAlignment="1">
      <alignment vertical="center"/>
    </xf>
    <xf numFmtId="0" fontId="41" fillId="14" borderId="269" xfId="9" applyNumberFormat="1" applyFont="1" applyFill="1" applyBorder="1" applyAlignment="1">
      <alignment horizontal="left" vertical="center"/>
    </xf>
    <xf numFmtId="38" fontId="41" fillId="14" borderId="277" xfId="9" applyFont="1" applyFill="1" applyBorder="1" applyAlignment="1">
      <alignment vertical="center"/>
    </xf>
    <xf numFmtId="38" fontId="41" fillId="4" borderId="277" xfId="9" applyFont="1" applyFill="1" applyBorder="1" applyAlignment="1">
      <alignment vertical="center"/>
    </xf>
    <xf numFmtId="38" fontId="41" fillId="14" borderId="278" xfId="9" applyFont="1" applyFill="1" applyBorder="1" applyAlignment="1">
      <alignment vertical="center"/>
    </xf>
    <xf numFmtId="38" fontId="41" fillId="4" borderId="254" xfId="9" applyFont="1" applyFill="1" applyBorder="1" applyAlignment="1">
      <alignment horizontal="left" vertical="center"/>
    </xf>
    <xf numFmtId="38" fontId="41" fillId="14" borderId="256" xfId="9" applyFont="1" applyFill="1" applyBorder="1" applyAlignment="1">
      <alignment horizontal="right" vertical="center"/>
    </xf>
    <xf numFmtId="181" fontId="18" fillId="0" borderId="262" xfId="9" applyNumberFormat="1" applyFont="1" applyBorder="1" applyAlignment="1">
      <alignment horizontal="left" vertical="center"/>
    </xf>
    <xf numFmtId="38" fontId="18" fillId="0" borderId="173" xfId="9" applyFont="1" applyBorder="1" applyAlignment="1">
      <alignment vertical="center"/>
    </xf>
    <xf numFmtId="38" fontId="41" fillId="4" borderId="268" xfId="9" applyFont="1" applyFill="1" applyBorder="1" applyAlignment="1">
      <alignment vertical="center"/>
    </xf>
    <xf numFmtId="181" fontId="41" fillId="0" borderId="268" xfId="9" applyNumberFormat="1" applyFont="1" applyFill="1" applyBorder="1" applyAlignment="1">
      <alignment horizontal="left" vertical="center"/>
    </xf>
    <xf numFmtId="181" fontId="18" fillId="4" borderId="268" xfId="9" applyNumberFormat="1" applyFont="1" applyFill="1" applyBorder="1" applyAlignment="1">
      <alignment horizontal="left" vertical="center"/>
    </xf>
    <xf numFmtId="181" fontId="18" fillId="0" borderId="255" xfId="9" applyNumberFormat="1" applyFont="1" applyBorder="1" applyAlignment="1">
      <alignment horizontal="left" vertical="center"/>
    </xf>
    <xf numFmtId="0" fontId="18" fillId="0" borderId="47" xfId="0" applyFont="1" applyBorder="1">
      <alignment vertical="center"/>
    </xf>
    <xf numFmtId="38" fontId="18" fillId="0" borderId="44" xfId="9" applyFont="1" applyBorder="1" applyAlignment="1">
      <alignment vertical="center"/>
    </xf>
    <xf numFmtId="181" fontId="18" fillId="0" borderId="47" xfId="9" applyNumberFormat="1" applyFont="1" applyBorder="1" applyAlignment="1">
      <alignment horizontal="left" vertical="center"/>
    </xf>
    <xf numFmtId="38" fontId="18" fillId="0" borderId="47" xfId="9" applyFont="1" applyBorder="1" applyAlignment="1">
      <alignment vertical="center"/>
    </xf>
    <xf numFmtId="181" fontId="41" fillId="0" borderId="268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vertical="center"/>
    </xf>
    <xf numFmtId="38" fontId="41" fillId="0" borderId="173" xfId="9" applyFont="1" applyBorder="1" applyAlignment="1">
      <alignment vertical="center"/>
    </xf>
    <xf numFmtId="181" fontId="41" fillId="4" borderId="268" xfId="9" applyNumberFormat="1" applyFont="1" applyFill="1" applyBorder="1" applyAlignment="1">
      <alignment horizontal="left" vertical="center"/>
    </xf>
    <xf numFmtId="38" fontId="41" fillId="4" borderId="253" xfId="9" applyFont="1" applyFill="1" applyBorder="1" applyAlignment="1">
      <alignment horizontal="left" vertical="center"/>
    </xf>
    <xf numFmtId="38" fontId="18" fillId="0" borderId="0" xfId="9" applyFont="1" applyBorder="1" applyAlignment="1">
      <alignment horizontal="left" vertical="center"/>
    </xf>
    <xf numFmtId="38" fontId="41" fillId="0" borderId="0" xfId="9" applyFont="1" applyBorder="1" applyAlignment="1"/>
    <xf numFmtId="181" fontId="18" fillId="0" borderId="0" xfId="9" applyNumberFormat="1" applyFont="1" applyBorder="1" applyAlignment="1"/>
    <xf numFmtId="49" fontId="41" fillId="0" borderId="0" xfId="0" applyNumberFormat="1" applyFont="1">
      <alignment vertical="center"/>
    </xf>
    <xf numFmtId="49" fontId="18" fillId="0" borderId="0" xfId="0" applyNumberFormat="1" applyFont="1" applyAlignment="1">
      <alignment horizontal="left" vertical="center"/>
    </xf>
    <xf numFmtId="38" fontId="41" fillId="4" borderId="273" xfId="9" applyFont="1" applyFill="1" applyBorder="1" applyAlignment="1">
      <alignment horizontal="left" vertical="center"/>
    </xf>
    <xf numFmtId="181" fontId="18" fillId="4" borderId="256" xfId="9" applyNumberFormat="1" applyFont="1" applyFill="1" applyBorder="1" applyAlignment="1">
      <alignment horizontal="left" vertical="center"/>
    </xf>
    <xf numFmtId="49" fontId="18" fillId="0" borderId="268" xfId="9" applyNumberFormat="1" applyFont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/>
    </xf>
    <xf numFmtId="38" fontId="18" fillId="0" borderId="44" xfId="9" applyFont="1" applyBorder="1" applyAlignment="1">
      <alignment horizontal="left"/>
    </xf>
    <xf numFmtId="38" fontId="31" fillId="0" borderId="0" xfId="9" applyFont="1" applyAlignment="1">
      <alignment horizontal="left"/>
    </xf>
    <xf numFmtId="38" fontId="57" fillId="0" borderId="0" xfId="9" applyFont="1" applyAlignment="1">
      <alignment horizontal="left"/>
    </xf>
    <xf numFmtId="49" fontId="58" fillId="0" borderId="0" xfId="0" applyNumberFormat="1" applyFont="1" applyAlignment="1">
      <alignment horizontal="left" vertical="top"/>
    </xf>
    <xf numFmtId="0" fontId="57" fillId="0" borderId="0" xfId="2" applyNumberFormat="1" applyFont="1" applyAlignment="1" applyProtection="1">
      <alignment horizontal="left" vertical="center"/>
      <protection locked="0"/>
    </xf>
    <xf numFmtId="0" fontId="41" fillId="0" borderId="0" xfId="2" applyNumberFormat="1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41" fillId="0" borderId="0" xfId="2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1" fillId="4" borderId="281" xfId="9" applyNumberFormat="1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vertical="center"/>
    </xf>
    <xf numFmtId="38" fontId="41" fillId="4" borderId="279" xfId="9" applyFont="1" applyFill="1" applyBorder="1" applyAlignment="1">
      <alignment horizontal="left" vertical="center"/>
    </xf>
    <xf numFmtId="0" fontId="41" fillId="14" borderId="253" xfId="9" applyNumberFormat="1" applyFont="1" applyFill="1" applyBorder="1" applyAlignment="1">
      <alignment horizontal="left" vertical="center"/>
    </xf>
    <xf numFmtId="38" fontId="41" fillId="0" borderId="279" xfId="9" applyFont="1" applyFill="1" applyBorder="1" applyAlignment="1">
      <alignment horizontal="left" vertical="center"/>
    </xf>
    <xf numFmtId="38" fontId="41" fillId="14" borderId="253" xfId="9" applyFont="1" applyFill="1" applyBorder="1" applyAlignment="1">
      <alignment horizontal="left" vertical="center"/>
    </xf>
    <xf numFmtId="0" fontId="41" fillId="0" borderId="253" xfId="9" applyNumberFormat="1" applyFont="1" applyFill="1" applyBorder="1" applyAlignment="1">
      <alignment vertical="center"/>
    </xf>
    <xf numFmtId="0" fontId="41" fillId="4" borderId="252" xfId="9" applyNumberFormat="1" applyFont="1" applyFill="1" applyBorder="1" applyAlignment="1">
      <alignment horizontal="left" vertical="center"/>
    </xf>
    <xf numFmtId="38" fontId="41" fillId="4" borderId="284" xfId="9" applyFont="1" applyFill="1" applyBorder="1" applyAlignment="1">
      <alignment horizontal="left" vertical="center"/>
    </xf>
    <xf numFmtId="38" fontId="18" fillId="0" borderId="172" xfId="9" applyFont="1" applyFill="1" applyBorder="1" applyAlignment="1">
      <alignment vertical="center"/>
    </xf>
    <xf numFmtId="38" fontId="18" fillId="0" borderId="253" xfId="9" applyFont="1" applyFill="1" applyBorder="1" applyAlignment="1">
      <alignment vertical="center"/>
    </xf>
    <xf numFmtId="38" fontId="18" fillId="0" borderId="258" xfId="9" applyFont="1" applyFill="1" applyBorder="1" applyAlignment="1">
      <alignment vertical="center"/>
    </xf>
    <xf numFmtId="38" fontId="18" fillId="0" borderId="262" xfId="9" applyFont="1" applyFill="1" applyBorder="1" applyAlignment="1">
      <alignment vertical="center"/>
    </xf>
    <xf numFmtId="38" fontId="18" fillId="0" borderId="255" xfId="9" applyFont="1" applyFill="1" applyBorder="1" applyAlignment="1">
      <alignment vertical="center"/>
    </xf>
    <xf numFmtId="38" fontId="18" fillId="0" borderId="172" xfId="9" applyFont="1" applyBorder="1" applyAlignment="1">
      <alignment vertical="center"/>
    </xf>
    <xf numFmtId="38" fontId="18" fillId="0" borderId="253" xfId="9" applyFont="1" applyBorder="1" applyAlignment="1">
      <alignment vertical="center"/>
    </xf>
    <xf numFmtId="38" fontId="18" fillId="0" borderId="258" xfId="9" applyFont="1" applyBorder="1" applyAlignment="1">
      <alignment vertical="center"/>
    </xf>
    <xf numFmtId="38" fontId="18" fillId="0" borderId="203" xfId="9" applyFont="1" applyBorder="1" applyAlignment="1">
      <alignment vertical="center"/>
    </xf>
    <xf numFmtId="38" fontId="18" fillId="0" borderId="285" xfId="9" applyFont="1" applyBorder="1" applyAlignment="1">
      <alignment vertical="center"/>
    </xf>
    <xf numFmtId="38" fontId="41" fillId="4" borderId="265" xfId="9" applyFont="1" applyFill="1" applyBorder="1" applyAlignment="1">
      <alignment horizontal="left" vertical="center"/>
    </xf>
    <xf numFmtId="38" fontId="18" fillId="4" borderId="255" xfId="9" applyFont="1" applyFill="1" applyBorder="1" applyAlignment="1">
      <alignment horizontal="left" vertical="center"/>
    </xf>
    <xf numFmtId="38" fontId="18" fillId="0" borderId="255" xfId="9" applyFont="1" applyBorder="1" applyAlignment="1">
      <alignment vertical="center"/>
    </xf>
    <xf numFmtId="38" fontId="18" fillId="0" borderId="262" xfId="9" applyFont="1" applyBorder="1" applyAlignment="1">
      <alignment vertical="center"/>
    </xf>
    <xf numFmtId="38" fontId="18" fillId="4" borderId="253" xfId="9" applyFont="1" applyFill="1" applyBorder="1" applyAlignment="1">
      <alignment horizontal="left" vertical="center"/>
    </xf>
    <xf numFmtId="38" fontId="18" fillId="4" borderId="253" xfId="9" applyFont="1" applyFill="1" applyBorder="1" applyAlignment="1">
      <alignment vertical="center"/>
    </xf>
    <xf numFmtId="181" fontId="18" fillId="0" borderId="253" xfId="9" applyNumberFormat="1" applyFont="1" applyBorder="1" applyAlignment="1">
      <alignment vertical="center"/>
    </xf>
    <xf numFmtId="38" fontId="41" fillId="0" borderId="283" xfId="9" applyFont="1" applyFill="1" applyBorder="1" applyAlignment="1">
      <alignment horizontal="left" vertical="center" shrinkToFit="1"/>
    </xf>
    <xf numFmtId="38" fontId="41" fillId="0" borderId="283" xfId="9" applyFont="1" applyFill="1" applyBorder="1" applyAlignment="1">
      <alignment vertical="center" shrinkToFit="1"/>
    </xf>
    <xf numFmtId="38" fontId="41" fillId="0" borderId="283" xfId="9" applyFont="1" applyFill="1" applyBorder="1" applyAlignment="1">
      <alignment horizontal="center" vertical="center" shrinkToFit="1"/>
    </xf>
    <xf numFmtId="38" fontId="41" fillId="0" borderId="283" xfId="9" applyFont="1" applyFill="1" applyBorder="1" applyAlignment="1">
      <alignment horizontal="center" vertical="center"/>
    </xf>
    <xf numFmtId="38" fontId="41" fillId="0" borderId="283" xfId="9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vertical="center"/>
    </xf>
    <xf numFmtId="38" fontId="18" fillId="0" borderId="283" xfId="9" applyFont="1" applyFill="1" applyBorder="1" applyAlignment="1">
      <alignment vertical="center"/>
    </xf>
    <xf numFmtId="38" fontId="69" fillId="0" borderId="283" xfId="9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horizontal="right" vertical="center"/>
    </xf>
    <xf numFmtId="49" fontId="41" fillId="0" borderId="283" xfId="9" applyNumberFormat="1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vertical="center" wrapText="1"/>
    </xf>
    <xf numFmtId="49" fontId="41" fillId="0" borderId="283" xfId="9" applyNumberFormat="1" applyFont="1" applyFill="1" applyBorder="1" applyAlignment="1">
      <alignment horizontal="center" vertical="center" shrinkToFit="1"/>
    </xf>
    <xf numFmtId="49" fontId="41" fillId="0" borderId="283" xfId="9" applyNumberFormat="1" applyFont="1" applyFill="1" applyBorder="1" applyAlignment="1">
      <alignment horizontal="left" vertical="center" shrinkToFit="1"/>
    </xf>
    <xf numFmtId="38" fontId="57" fillId="0" borderId="0" xfId="9" applyFont="1" applyBorder="1" applyAlignment="1"/>
    <xf numFmtId="0" fontId="41" fillId="0" borderId="0" xfId="9" applyNumberFormat="1" applyFont="1" applyBorder="1" applyAlignment="1">
      <alignment horizontal="left" vertical="center"/>
    </xf>
    <xf numFmtId="38" fontId="41" fillId="0" borderId="253" xfId="9" applyFont="1" applyFill="1" applyBorder="1" applyAlignment="1">
      <alignment horizontal="center" vertical="center" shrinkToFit="1"/>
    </xf>
    <xf numFmtId="38" fontId="41" fillId="0" borderId="253" xfId="9" applyFont="1" applyFill="1" applyBorder="1" applyAlignment="1">
      <alignment horizontal="right" vertical="center"/>
    </xf>
    <xf numFmtId="49" fontId="41" fillId="0" borderId="253" xfId="9" applyNumberFormat="1" applyFont="1" applyFill="1" applyBorder="1" applyAlignment="1">
      <alignment horizontal="left" vertical="center" shrinkToFit="1"/>
    </xf>
    <xf numFmtId="38" fontId="80" fillId="3" borderId="255" xfId="9" applyFont="1" applyFill="1" applyBorder="1" applyAlignment="1">
      <alignment horizontal="center" vertical="center" wrapText="1"/>
    </xf>
    <xf numFmtId="38" fontId="80" fillId="3" borderId="256" xfId="9" applyFont="1" applyFill="1" applyBorder="1" applyAlignment="1">
      <alignment horizontal="center" vertical="center" wrapText="1"/>
    </xf>
    <xf numFmtId="38" fontId="80" fillId="3" borderId="268" xfId="9" applyFont="1" applyFill="1" applyBorder="1" applyAlignment="1">
      <alignment horizontal="center" vertical="center" wrapText="1"/>
    </xf>
    <xf numFmtId="38" fontId="80" fillId="3" borderId="44" xfId="9" applyFont="1" applyFill="1" applyBorder="1" applyAlignment="1">
      <alignment horizontal="center" vertical="center" wrapText="1"/>
    </xf>
    <xf numFmtId="49" fontId="80" fillId="3" borderId="257" xfId="9" applyNumberFormat="1" applyFont="1" applyFill="1" applyBorder="1" applyAlignment="1">
      <alignment horizontal="center" vertical="center" shrinkToFit="1"/>
    </xf>
    <xf numFmtId="38" fontId="80" fillId="3" borderId="257" xfId="9" applyFont="1" applyFill="1" applyBorder="1" applyAlignment="1">
      <alignment horizontal="center" vertical="center" wrapText="1"/>
    </xf>
    <xf numFmtId="49" fontId="80" fillId="3" borderId="257" xfId="9" applyNumberFormat="1" applyFont="1" applyFill="1" applyBorder="1" applyAlignment="1">
      <alignment horizontal="center" vertical="center"/>
    </xf>
    <xf numFmtId="49" fontId="80" fillId="3" borderId="44" xfId="9" applyNumberFormat="1" applyFont="1" applyFill="1" applyBorder="1" applyAlignment="1">
      <alignment horizontal="center" vertical="center"/>
    </xf>
    <xf numFmtId="49" fontId="80" fillId="3" borderId="256" xfId="9" applyNumberFormat="1" applyFont="1" applyFill="1" applyBorder="1" applyAlignment="1">
      <alignment horizontal="center" vertical="center" wrapText="1"/>
    </xf>
    <xf numFmtId="49" fontId="80" fillId="3" borderId="255" xfId="9" applyNumberFormat="1" applyFont="1" applyFill="1" applyBorder="1" applyAlignment="1">
      <alignment horizontal="center" vertical="center" wrapText="1"/>
    </xf>
    <xf numFmtId="38" fontId="41" fillId="0" borderId="264" xfId="9" applyFont="1" applyBorder="1" applyAlignment="1">
      <alignment horizontal="right" vertical="center"/>
    </xf>
    <xf numFmtId="38" fontId="41" fillId="0" borderId="264" xfId="9" applyFont="1" applyFill="1" applyBorder="1" applyAlignment="1">
      <alignment horizontal="right" vertical="center"/>
    </xf>
    <xf numFmtId="0" fontId="80" fillId="3" borderId="256" xfId="9" applyNumberFormat="1" applyFont="1" applyFill="1" applyBorder="1" applyAlignment="1">
      <alignment horizontal="center" vertical="center" wrapText="1"/>
    </xf>
    <xf numFmtId="0" fontId="80" fillId="3" borderId="257" xfId="9" applyNumberFormat="1" applyFont="1" applyFill="1" applyBorder="1" applyAlignment="1">
      <alignment horizontal="center" vertical="center" wrapText="1"/>
    </xf>
    <xf numFmtId="49" fontId="57" fillId="0" borderId="0" xfId="2" applyNumberFormat="1" applyFont="1" applyFill="1" applyAlignment="1">
      <alignment horizontal="left" vertical="center"/>
    </xf>
    <xf numFmtId="49" fontId="41" fillId="7" borderId="0" xfId="9" applyNumberFormat="1" applyFont="1" applyFill="1" applyAlignment="1">
      <alignment horizontal="center" vertical="center"/>
    </xf>
    <xf numFmtId="38" fontId="41" fillId="7" borderId="0" xfId="9" applyFont="1" applyFill="1" applyAlignment="1">
      <alignment horizontal="center" vertical="center"/>
    </xf>
    <xf numFmtId="38" fontId="57" fillId="0" borderId="0" xfId="2" applyFont="1" applyFill="1" applyAlignment="1">
      <alignment horizontal="left" vertical="center"/>
    </xf>
    <xf numFmtId="177" fontId="57" fillId="0" borderId="0" xfId="2" applyNumberFormat="1" applyFont="1" applyFill="1" applyAlignment="1">
      <alignment horizontal="right" vertical="center" wrapText="1"/>
    </xf>
    <xf numFmtId="38" fontId="41" fillId="0" borderId="173" xfId="9" applyFont="1" applyFill="1" applyBorder="1" applyAlignment="1">
      <alignment vertical="center" shrinkToFit="1"/>
    </xf>
    <xf numFmtId="0" fontId="41" fillId="4" borderId="286" xfId="9" applyNumberFormat="1" applyFont="1" applyFill="1" applyBorder="1" applyAlignment="1">
      <alignment horizontal="left" vertical="center"/>
    </xf>
    <xf numFmtId="0" fontId="41" fillId="4" borderId="280" xfId="9" applyNumberFormat="1" applyFont="1" applyFill="1" applyBorder="1" applyAlignment="1">
      <alignment horizontal="left" vertical="center"/>
    </xf>
    <xf numFmtId="38" fontId="41" fillId="0" borderId="263" xfId="9" applyFont="1" applyFill="1" applyBorder="1" applyAlignment="1">
      <alignment horizontal="left" vertical="center" shrinkToFit="1"/>
    </xf>
    <xf numFmtId="38" fontId="41" fillId="0" borderId="262" xfId="9" applyFont="1" applyFill="1" applyBorder="1" applyAlignment="1">
      <alignment horizontal="left" vertical="center" shrinkToFit="1"/>
    </xf>
    <xf numFmtId="0" fontId="32" fillId="0" borderId="47" xfId="9" applyNumberFormat="1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 shrinkToFit="1"/>
    </xf>
    <xf numFmtId="0" fontId="57" fillId="0" borderId="173" xfId="9" applyNumberFormat="1" applyFont="1" applyBorder="1" applyAlignment="1">
      <alignment horizontal="left" vertical="center"/>
    </xf>
    <xf numFmtId="0" fontId="41" fillId="0" borderId="255" xfId="9" applyNumberFormat="1" applyFont="1" applyBorder="1" applyAlignment="1">
      <alignment horizontal="left" vertical="center"/>
    </xf>
    <xf numFmtId="0" fontId="57" fillId="0" borderId="44" xfId="9" applyNumberFormat="1" applyFont="1" applyBorder="1" applyAlignment="1">
      <alignment horizontal="left" vertical="center"/>
    </xf>
    <xf numFmtId="38" fontId="57" fillId="0" borderId="0" xfId="9" applyFont="1" applyBorder="1" applyAlignment="1">
      <alignment horizontal="left" vertical="center"/>
    </xf>
    <xf numFmtId="38" fontId="41" fillId="4" borderId="0" xfId="9" applyFont="1" applyFill="1" applyBorder="1" applyAlignment="1">
      <alignment horizontal="left" vertical="center"/>
    </xf>
    <xf numFmtId="0" fontId="41" fillId="4" borderId="44" xfId="9" applyNumberFormat="1" applyFont="1" applyFill="1" applyBorder="1" applyAlignment="1">
      <alignment horizontal="left" vertical="center"/>
    </xf>
    <xf numFmtId="38" fontId="18" fillId="0" borderId="0" xfId="9" applyFont="1" applyFill="1" applyBorder="1" applyAlignment="1">
      <alignment vertical="center"/>
    </xf>
    <xf numFmtId="38" fontId="41" fillId="4" borderId="0" xfId="9" applyFont="1" applyFill="1" applyBorder="1" applyAlignment="1">
      <alignment horizontal="right" vertical="center"/>
    </xf>
    <xf numFmtId="38" fontId="41" fillId="4" borderId="44" xfId="9" applyFont="1" applyFill="1" applyBorder="1" applyAlignment="1">
      <alignment horizontal="left" vertical="center"/>
    </xf>
    <xf numFmtId="38" fontId="41" fillId="4" borderId="262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horizontal="left" vertical="center"/>
    </xf>
    <xf numFmtId="38" fontId="18" fillId="0" borderId="173" xfId="9" applyFont="1" applyFill="1" applyBorder="1" applyAlignment="1">
      <alignment vertical="center"/>
    </xf>
    <xf numFmtId="38" fontId="41" fillId="4" borderId="173" xfId="9" applyFont="1" applyFill="1" applyBorder="1" applyAlignment="1">
      <alignment horizontal="right" vertical="center"/>
    </xf>
    <xf numFmtId="0" fontId="41" fillId="14" borderId="287" xfId="9" applyNumberFormat="1" applyFont="1" applyFill="1" applyBorder="1" applyAlignment="1">
      <alignment horizontal="left" vertical="center"/>
    </xf>
    <xf numFmtId="38" fontId="41" fillId="14" borderId="288" xfId="9" applyFont="1" applyFill="1" applyBorder="1" applyAlignment="1">
      <alignment horizontal="left" vertical="center"/>
    </xf>
    <xf numFmtId="49" fontId="41" fillId="0" borderId="263" xfId="9" applyNumberFormat="1" applyFont="1" applyBorder="1" applyAlignment="1">
      <alignment horizontal="left" vertical="center"/>
    </xf>
    <xf numFmtId="38" fontId="41" fillId="0" borderId="263" xfId="9" applyFont="1" applyBorder="1" applyAlignment="1">
      <alignment vertical="center"/>
    </xf>
    <xf numFmtId="38" fontId="31" fillId="0" borderId="44" xfId="9" applyFont="1" applyBorder="1" applyAlignment="1">
      <alignment horizontal="left"/>
    </xf>
    <xf numFmtId="181" fontId="31" fillId="0" borderId="44" xfId="9" applyNumberFormat="1" applyFont="1" applyBorder="1" applyAlignment="1">
      <alignment horizontal="left"/>
    </xf>
    <xf numFmtId="181" fontId="57" fillId="0" borderId="0" xfId="9" applyNumberFormat="1" applyFont="1" applyBorder="1" applyAlignment="1">
      <alignment horizontal="left"/>
    </xf>
    <xf numFmtId="38" fontId="41" fillId="0" borderId="256" xfId="9" applyFont="1" applyBorder="1" applyAlignment="1">
      <alignment vertical="center"/>
    </xf>
    <xf numFmtId="49" fontId="41" fillId="0" borderId="255" xfId="9" applyNumberFormat="1" applyFont="1" applyBorder="1" applyAlignment="1">
      <alignment horizontal="left" vertical="center"/>
    </xf>
    <xf numFmtId="38" fontId="18" fillId="0" borderId="47" xfId="9" applyFont="1" applyFill="1" applyBorder="1" applyAlignment="1">
      <alignment vertical="center"/>
    </xf>
    <xf numFmtId="181" fontId="18" fillId="4" borderId="44" xfId="9" applyNumberFormat="1" applyFont="1" applyFill="1" applyBorder="1" applyAlignment="1">
      <alignment horizontal="left" vertical="center"/>
    </xf>
    <xf numFmtId="38" fontId="18" fillId="4" borderId="0" xfId="9" applyFont="1" applyFill="1" applyBorder="1" applyAlignment="1">
      <alignment horizontal="left" vertical="center"/>
    </xf>
    <xf numFmtId="38" fontId="41" fillId="4" borderId="0" xfId="9" applyFont="1" applyFill="1" applyBorder="1" applyAlignment="1">
      <alignment vertical="center"/>
    </xf>
    <xf numFmtId="181" fontId="18" fillId="4" borderId="262" xfId="9" applyNumberFormat="1" applyFont="1" applyFill="1" applyBorder="1" applyAlignment="1">
      <alignment horizontal="left" vertical="center"/>
    </xf>
    <xf numFmtId="38" fontId="18" fillId="4" borderId="173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vertical="center"/>
    </xf>
    <xf numFmtId="0" fontId="41" fillId="0" borderId="47" xfId="0" applyFont="1" applyBorder="1">
      <alignment vertical="center"/>
    </xf>
    <xf numFmtId="0" fontId="18" fillId="0" borderId="0" xfId="0" applyFont="1" applyAlignment="1">
      <alignment horizontal="left" vertical="center"/>
    </xf>
    <xf numFmtId="181" fontId="18" fillId="0" borderId="0" xfId="9" applyNumberFormat="1" applyFont="1" applyBorder="1" applyAlignment="1">
      <alignment horizontal="left" vertical="center"/>
    </xf>
    <xf numFmtId="181" fontId="18" fillId="0" borderId="0" xfId="9" applyNumberFormat="1" applyFont="1" applyFill="1" applyBorder="1" applyAlignment="1">
      <alignment horizontal="left" vertical="center"/>
    </xf>
    <xf numFmtId="181" fontId="18" fillId="0" borderId="173" xfId="9" applyNumberFormat="1" applyFont="1" applyBorder="1" applyAlignment="1">
      <alignment horizontal="left" vertical="center"/>
    </xf>
    <xf numFmtId="38" fontId="41" fillId="0" borderId="252" xfId="9" applyFont="1" applyFill="1" applyBorder="1" applyAlignment="1">
      <alignment horizontal="center" vertical="center"/>
    </xf>
    <xf numFmtId="38" fontId="41" fillId="0" borderId="252" xfId="9" applyFont="1" applyBorder="1" applyAlignment="1">
      <alignment horizontal="center" vertical="center"/>
    </xf>
    <xf numFmtId="38" fontId="41" fillId="0" borderId="288" xfId="9" applyFont="1" applyFill="1" applyBorder="1" applyAlignment="1">
      <alignment vertical="center"/>
    </xf>
    <xf numFmtId="38" fontId="41" fillId="0" borderId="256" xfId="9" applyFont="1" applyFill="1" applyBorder="1" applyAlignment="1">
      <alignment horizontal="left" vertical="center" shrinkToFit="1"/>
    </xf>
    <xf numFmtId="38" fontId="41" fillId="0" borderId="255" xfId="9" applyFont="1" applyFill="1" applyBorder="1" applyAlignment="1">
      <alignment horizontal="left" vertical="center" shrinkToFit="1"/>
    </xf>
    <xf numFmtId="38" fontId="41" fillId="0" borderId="256" xfId="9" applyFont="1" applyBorder="1" applyAlignment="1">
      <alignment horizontal="right" vertical="center"/>
    </xf>
    <xf numFmtId="181" fontId="41" fillId="4" borderId="253" xfId="9" applyNumberFormat="1" applyFont="1" applyFill="1" applyBorder="1" applyAlignment="1">
      <alignment horizontal="left" vertical="center"/>
    </xf>
    <xf numFmtId="38" fontId="41" fillId="4" borderId="252" xfId="9" applyFont="1" applyFill="1" applyBorder="1" applyAlignment="1">
      <alignment horizontal="left" vertical="center"/>
    </xf>
    <xf numFmtId="38" fontId="41" fillId="4" borderId="252" xfId="9" applyFont="1" applyFill="1" applyBorder="1" applyAlignment="1">
      <alignment horizontal="right" vertical="center"/>
    </xf>
    <xf numFmtId="38" fontId="57" fillId="0" borderId="252" xfId="9" applyFont="1" applyBorder="1" applyAlignment="1">
      <alignment horizontal="left" vertical="center"/>
    </xf>
    <xf numFmtId="49" fontId="41" fillId="0" borderId="256" xfId="9" applyNumberFormat="1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vertical="center"/>
    </xf>
    <xf numFmtId="181" fontId="31" fillId="0" borderId="252" xfId="9" applyNumberFormat="1" applyFont="1" applyBorder="1" applyAlignment="1">
      <alignment horizontal="left"/>
    </xf>
    <xf numFmtId="38" fontId="18" fillId="0" borderId="252" xfId="9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/>
    </xf>
    <xf numFmtId="38" fontId="57" fillId="0" borderId="0" xfId="9" applyFont="1" applyFill="1" applyBorder="1" applyAlignment="1">
      <alignment horizontal="left" vertical="center"/>
    </xf>
    <xf numFmtId="38" fontId="41" fillId="0" borderId="0" xfId="9" applyFont="1" applyFill="1" applyBorder="1" applyAlignment="1">
      <alignment horizontal="left" vertical="center"/>
    </xf>
    <xf numFmtId="0" fontId="41" fillId="0" borderId="283" xfId="9" applyNumberFormat="1" applyFont="1" applyFill="1" applyBorder="1" applyAlignment="1">
      <alignment horizontal="left" vertical="center"/>
    </xf>
    <xf numFmtId="38" fontId="33" fillId="0" borderId="283" xfId="9" applyFont="1" applyFill="1" applyBorder="1" applyAlignment="1">
      <alignment horizontal="right" vertical="center"/>
    </xf>
    <xf numFmtId="38" fontId="57" fillId="0" borderId="283" xfId="9" applyFont="1" applyFill="1" applyBorder="1" applyAlignment="1">
      <alignment horizontal="left" vertical="center"/>
    </xf>
    <xf numFmtId="182" fontId="57" fillId="0" borderId="283" xfId="9" applyNumberFormat="1" applyFont="1" applyFill="1" applyBorder="1" applyAlignment="1">
      <alignment horizontal="right" vertical="center"/>
    </xf>
    <xf numFmtId="182" fontId="57" fillId="0" borderId="253" xfId="9" applyNumberFormat="1" applyFont="1" applyFill="1" applyBorder="1" applyAlignment="1">
      <alignment horizontal="right" vertical="center"/>
    </xf>
    <xf numFmtId="38" fontId="41" fillId="0" borderId="173" xfId="9" applyFont="1" applyFill="1" applyBorder="1" applyAlignment="1">
      <alignment horizontal="left" vertical="center"/>
    </xf>
    <xf numFmtId="0" fontId="41" fillId="0" borderId="283" xfId="9" applyNumberFormat="1" applyFont="1" applyFill="1" applyBorder="1" applyAlignment="1">
      <alignment horizontal="left" vertical="center" wrapText="1"/>
    </xf>
    <xf numFmtId="38" fontId="41" fillId="0" borderId="263" xfId="9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horizontal="left" vertical="center"/>
    </xf>
    <xf numFmtId="38" fontId="31" fillId="0" borderId="283" xfId="9" applyFont="1" applyFill="1" applyBorder="1" applyAlignment="1">
      <alignment horizontal="left" vertical="center"/>
    </xf>
    <xf numFmtId="38" fontId="32" fillId="0" borderId="283" xfId="9" applyFont="1" applyFill="1" applyBorder="1" applyAlignment="1"/>
    <xf numFmtId="38" fontId="32" fillId="0" borderId="253" xfId="9" applyFont="1" applyFill="1" applyBorder="1" applyAlignment="1"/>
    <xf numFmtId="181" fontId="31" fillId="0" borderId="283" xfId="9" applyNumberFormat="1" applyFont="1" applyFill="1" applyBorder="1" applyAlignment="1">
      <alignment horizontal="left" wrapText="1"/>
    </xf>
    <xf numFmtId="181" fontId="31" fillId="0" borderId="253" xfId="9" applyNumberFormat="1" applyFont="1" applyFill="1" applyBorder="1" applyAlignment="1">
      <alignment horizontal="left" wrapText="1"/>
    </xf>
    <xf numFmtId="38" fontId="18" fillId="0" borderId="283" xfId="9" applyFont="1" applyFill="1" applyBorder="1" applyAlignment="1">
      <alignment horizontal="left" vertical="center"/>
    </xf>
    <xf numFmtId="38" fontId="57" fillId="0" borderId="253" xfId="9" applyFont="1" applyFill="1" applyBorder="1" applyAlignment="1">
      <alignment horizontal="left" vertical="center"/>
    </xf>
    <xf numFmtId="49" fontId="18" fillId="0" borderId="283" xfId="9" applyNumberFormat="1" applyFont="1" applyFill="1" applyBorder="1" applyAlignment="1">
      <alignment horizontal="left" vertical="center"/>
    </xf>
    <xf numFmtId="49" fontId="18" fillId="0" borderId="253" xfId="9" applyNumberFormat="1" applyFont="1" applyFill="1" applyBorder="1" applyAlignment="1">
      <alignment horizontal="left" vertical="center"/>
    </xf>
    <xf numFmtId="49" fontId="18" fillId="0" borderId="283" xfId="9" applyNumberFormat="1" applyFont="1" applyFill="1" applyBorder="1" applyAlignment="1">
      <alignment vertical="center"/>
    </xf>
    <xf numFmtId="49" fontId="18" fillId="0" borderId="253" xfId="9" applyNumberFormat="1" applyFont="1" applyFill="1" applyBorder="1" applyAlignment="1">
      <alignment vertical="center"/>
    </xf>
    <xf numFmtId="49" fontId="18" fillId="0" borderId="283" xfId="9" applyNumberFormat="1" applyFont="1" applyFill="1" applyBorder="1" applyAlignment="1"/>
    <xf numFmtId="49" fontId="18" fillId="0" borderId="253" xfId="9" applyNumberFormat="1" applyFont="1" applyFill="1" applyBorder="1" applyAlignment="1"/>
    <xf numFmtId="38" fontId="57" fillId="0" borderId="283" xfId="9" applyFont="1" applyFill="1" applyBorder="1" applyAlignment="1"/>
    <xf numFmtId="38" fontId="57" fillId="0" borderId="253" xfId="9" applyFont="1" applyFill="1" applyBorder="1" applyAlignment="1"/>
    <xf numFmtId="49" fontId="18" fillId="0" borderId="283" xfId="0" applyNumberFormat="1" applyFont="1" applyBorder="1" applyAlignment="1">
      <alignment horizontal="center" vertical="center"/>
    </xf>
    <xf numFmtId="49" fontId="18" fillId="0" borderId="283" xfId="0" applyNumberFormat="1" applyFont="1" applyBorder="1">
      <alignment vertical="center"/>
    </xf>
    <xf numFmtId="49" fontId="18" fillId="0" borderId="253" xfId="0" applyNumberFormat="1" applyFont="1" applyBorder="1">
      <alignment vertical="center"/>
    </xf>
    <xf numFmtId="49" fontId="18" fillId="0" borderId="256" xfId="0" applyNumberFormat="1" applyFont="1" applyBorder="1" applyAlignment="1">
      <alignment horizontal="center" vertical="center"/>
    </xf>
    <xf numFmtId="49" fontId="18" fillId="0" borderId="256" xfId="0" applyNumberFormat="1" applyFont="1" applyBorder="1">
      <alignment vertical="center"/>
    </xf>
    <xf numFmtId="49" fontId="18" fillId="0" borderId="255" xfId="0" applyNumberFormat="1" applyFont="1" applyBorder="1">
      <alignment vertical="center"/>
    </xf>
    <xf numFmtId="49" fontId="18" fillId="0" borderId="47" xfId="0" applyNumberFormat="1" applyFont="1" applyBorder="1" applyAlignment="1">
      <alignment horizontal="center" vertical="center"/>
    </xf>
    <xf numFmtId="49" fontId="18" fillId="0" borderId="47" xfId="0" applyNumberFormat="1" applyFont="1" applyBorder="1">
      <alignment vertical="center"/>
    </xf>
    <xf numFmtId="38" fontId="31" fillId="0" borderId="0" xfId="9" applyFont="1" applyFill="1" applyBorder="1" applyAlignment="1"/>
    <xf numFmtId="38" fontId="18" fillId="0" borderId="0" xfId="9" applyFont="1" applyFill="1" applyBorder="1" applyAlignment="1"/>
    <xf numFmtId="49" fontId="18" fillId="0" borderId="252" xfId="0" applyNumberFormat="1" applyFont="1" applyBorder="1" applyAlignment="1">
      <alignment horizontal="center" vertical="center"/>
    </xf>
    <xf numFmtId="38" fontId="41" fillId="0" borderId="252" xfId="9" applyFont="1" applyFill="1" applyBorder="1" applyAlignment="1">
      <alignment horizontal="left" vertical="center"/>
    </xf>
    <xf numFmtId="49" fontId="18" fillId="0" borderId="252" xfId="0" applyNumberFormat="1" applyFont="1" applyBorder="1">
      <alignment vertical="center"/>
    </xf>
    <xf numFmtId="49" fontId="18" fillId="0" borderId="263" xfId="0" applyNumberFormat="1" applyFont="1" applyBorder="1" applyAlignment="1">
      <alignment horizontal="center" vertical="center"/>
    </xf>
    <xf numFmtId="38" fontId="18" fillId="0" borderId="263" xfId="9" applyFont="1" applyFill="1" applyBorder="1" applyAlignment="1">
      <alignment vertical="center"/>
    </xf>
    <xf numFmtId="49" fontId="18" fillId="0" borderId="263" xfId="0" applyNumberFormat="1" applyFont="1" applyBorder="1">
      <alignment vertical="center"/>
    </xf>
    <xf numFmtId="49" fontId="18" fillId="0" borderId="262" xfId="0" applyNumberFormat="1" applyFont="1" applyBorder="1">
      <alignment vertical="center"/>
    </xf>
    <xf numFmtId="38" fontId="18" fillId="0" borderId="252" xfId="9" applyFont="1" applyFill="1" applyBorder="1" applyAlignment="1"/>
    <xf numFmtId="49" fontId="18" fillId="0" borderId="173" xfId="0" applyNumberFormat="1" applyFont="1" applyBorder="1" applyAlignment="1">
      <alignment horizontal="center" vertical="center"/>
    </xf>
    <xf numFmtId="49" fontId="18" fillId="0" borderId="173" xfId="0" applyNumberFormat="1" applyFont="1" applyBorder="1">
      <alignment vertical="center"/>
    </xf>
    <xf numFmtId="38" fontId="57" fillId="0" borderId="0" xfId="9" applyFont="1" applyFill="1" applyBorder="1" applyAlignment="1"/>
    <xf numFmtId="38" fontId="41" fillId="0" borderId="46" xfId="9" applyFont="1" applyFill="1" applyBorder="1" applyAlignment="1">
      <alignment horizontal="right" vertical="center"/>
    </xf>
    <xf numFmtId="38" fontId="41" fillId="0" borderId="256" xfId="9" applyFont="1" applyFill="1" applyBorder="1" applyAlignment="1">
      <alignment horizontal="right" vertical="center"/>
    </xf>
    <xf numFmtId="49" fontId="18" fillId="0" borderId="268" xfId="0" applyNumberFormat="1" applyFont="1" applyBorder="1" applyAlignment="1">
      <alignment horizontal="center" vertical="top"/>
    </xf>
    <xf numFmtId="49" fontId="58" fillId="0" borderId="268" xfId="0" applyNumberFormat="1" applyFont="1" applyBorder="1" applyAlignment="1">
      <alignment horizontal="left" vertical="top"/>
    </xf>
    <xf numFmtId="49" fontId="18" fillId="0" borderId="268" xfId="0" applyNumberFormat="1" applyFont="1" applyBorder="1" applyAlignment="1">
      <alignment horizontal="left" vertical="top"/>
    </xf>
    <xf numFmtId="49" fontId="18" fillId="0" borderId="268" xfId="0" applyNumberFormat="1" applyFont="1" applyBorder="1" applyAlignment="1">
      <alignment horizontal="right" vertical="center"/>
    </xf>
    <xf numFmtId="177" fontId="41" fillId="0" borderId="268" xfId="0" applyNumberFormat="1" applyFont="1" applyBorder="1" applyAlignment="1">
      <alignment horizontal="right" vertical="top" wrapText="1"/>
    </xf>
    <xf numFmtId="177" fontId="41" fillId="0" borderId="268" xfId="0" applyNumberFormat="1" applyFont="1" applyBorder="1" applyAlignment="1">
      <alignment horizontal="right" vertical="center" wrapText="1"/>
    </xf>
    <xf numFmtId="177" fontId="18" fillId="0" borderId="268" xfId="0" applyNumberFormat="1" applyFont="1" applyBorder="1" applyAlignment="1">
      <alignment horizontal="right" vertical="top" wrapText="1"/>
    </xf>
    <xf numFmtId="177" fontId="18" fillId="0" borderId="268" xfId="0" applyNumberFormat="1" applyFont="1" applyBorder="1" applyAlignment="1">
      <alignment horizontal="right" vertical="center" wrapText="1"/>
    </xf>
    <xf numFmtId="0" fontId="18" fillId="0" borderId="253" xfId="0" applyFont="1" applyBorder="1" applyAlignment="1" applyProtection="1">
      <alignment horizontal="center" vertical="center"/>
      <protection locked="0"/>
    </xf>
    <xf numFmtId="0" fontId="18" fillId="0" borderId="252" xfId="0" applyFont="1" applyBorder="1" applyAlignment="1" applyProtection="1">
      <alignment horizontal="center" vertical="center"/>
      <protection locked="0"/>
    </xf>
    <xf numFmtId="0" fontId="18" fillId="0" borderId="264" xfId="0" applyFont="1" applyBorder="1" applyAlignment="1" applyProtection="1">
      <alignment horizontal="center" vertical="center"/>
      <protection locked="0"/>
    </xf>
    <xf numFmtId="49" fontId="18" fillId="0" borderId="283" xfId="9" applyNumberFormat="1" applyFont="1" applyFill="1" applyBorder="1" applyAlignment="1">
      <alignment horizontal="left"/>
    </xf>
    <xf numFmtId="38" fontId="41" fillId="0" borderId="283" xfId="9" applyFont="1" applyFill="1" applyBorder="1" applyAlignment="1">
      <alignment horizontal="left"/>
    </xf>
    <xf numFmtId="0" fontId="41" fillId="15" borderId="273" xfId="9" applyNumberFormat="1" applyFont="1" applyFill="1" applyBorder="1" applyAlignment="1">
      <alignment horizontal="left" vertical="center"/>
    </xf>
    <xf numFmtId="38" fontId="41" fillId="15" borderId="274" xfId="9" applyFont="1" applyFill="1" applyBorder="1" applyAlignment="1">
      <alignment horizontal="left" vertical="center"/>
    </xf>
    <xf numFmtId="38" fontId="41" fillId="15" borderId="283" xfId="9" applyFont="1" applyFill="1" applyBorder="1" applyAlignment="1">
      <alignment horizontal="left" vertical="center" shrinkToFit="1"/>
    </xf>
    <xf numFmtId="38" fontId="41" fillId="15" borderId="283" xfId="9" applyFont="1" applyFill="1" applyBorder="1" applyAlignment="1">
      <alignment horizontal="left" vertical="center"/>
    </xf>
    <xf numFmtId="38" fontId="41" fillId="15" borderId="253" xfId="9" applyFont="1" applyFill="1" applyBorder="1" applyAlignment="1">
      <alignment horizontal="left" vertical="center" shrinkToFit="1"/>
    </xf>
    <xf numFmtId="38" fontId="41" fillId="15" borderId="268" xfId="9" applyFont="1" applyFill="1" applyBorder="1" applyAlignment="1">
      <alignment horizontal="right" vertical="center"/>
    </xf>
    <xf numFmtId="0" fontId="41" fillId="11" borderId="268" xfId="9" applyNumberFormat="1" applyFont="1" applyFill="1" applyBorder="1" applyAlignment="1">
      <alignment horizontal="left" vertical="center"/>
    </xf>
    <xf numFmtId="38" fontId="41" fillId="11" borderId="281" xfId="9" applyFont="1" applyFill="1" applyBorder="1" applyAlignment="1">
      <alignment horizontal="left" vertical="center"/>
    </xf>
    <xf numFmtId="38" fontId="41" fillId="11" borderId="283" xfId="9" applyFont="1" applyFill="1" applyBorder="1" applyAlignment="1">
      <alignment vertical="center" shrinkToFit="1"/>
    </xf>
    <xf numFmtId="38" fontId="41" fillId="11" borderId="283" xfId="9" applyFont="1" applyFill="1" applyBorder="1" applyAlignment="1">
      <alignment horizontal="left" vertical="center"/>
    </xf>
    <xf numFmtId="38" fontId="41" fillId="11" borderId="283" xfId="9" applyFont="1" applyFill="1" applyBorder="1" applyAlignment="1">
      <alignment horizontal="left" vertical="center" shrinkToFit="1"/>
    </xf>
    <xf numFmtId="38" fontId="41" fillId="11" borderId="253" xfId="9" applyFont="1" applyFill="1" applyBorder="1" applyAlignment="1">
      <alignment horizontal="left" vertical="center" shrinkToFit="1"/>
    </xf>
    <xf numFmtId="38" fontId="41" fillId="11" borderId="268" xfId="9" applyFont="1" applyFill="1" applyBorder="1" applyAlignment="1">
      <alignment horizontal="right" vertical="center"/>
    </xf>
    <xf numFmtId="38" fontId="41" fillId="11" borderId="281" xfId="9" applyFont="1" applyFill="1" applyBorder="1" applyAlignment="1">
      <alignment vertical="center"/>
    </xf>
    <xf numFmtId="49" fontId="41" fillId="9" borderId="0" xfId="2" applyNumberFormat="1" applyFont="1" applyFill="1" applyBorder="1" applyAlignment="1">
      <alignment horizontal="center" vertical="center"/>
    </xf>
    <xf numFmtId="0" fontId="41" fillId="9" borderId="268" xfId="9" applyNumberFormat="1" applyFont="1" applyFill="1" applyBorder="1" applyAlignment="1">
      <alignment horizontal="left" vertical="center"/>
    </xf>
    <xf numFmtId="38" fontId="41" fillId="9" borderId="253" xfId="9" applyFont="1" applyFill="1" applyBorder="1" applyAlignment="1">
      <alignment vertical="center"/>
    </xf>
    <xf numFmtId="38" fontId="41" fillId="9" borderId="283" xfId="9" applyFont="1" applyFill="1" applyBorder="1" applyAlignment="1">
      <alignment horizontal="left" vertical="center" shrinkToFit="1"/>
    </xf>
    <xf numFmtId="38" fontId="41" fillId="9" borderId="283" xfId="9" applyFont="1" applyFill="1" applyBorder="1" applyAlignment="1">
      <alignment horizontal="center" vertical="center"/>
    </xf>
    <xf numFmtId="38" fontId="41" fillId="9" borderId="253" xfId="9" applyFont="1" applyFill="1" applyBorder="1" applyAlignment="1">
      <alignment horizontal="left" vertical="center" shrinkToFit="1"/>
    </xf>
    <xf numFmtId="38" fontId="41" fillId="9" borderId="268" xfId="9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>
      <alignment vertical="center"/>
    </xf>
    <xf numFmtId="0" fontId="32" fillId="0" borderId="0" xfId="0" applyFont="1" applyAlignment="1">
      <alignment horizontal="right" vertical="center"/>
    </xf>
    <xf numFmtId="0" fontId="0" fillId="0" borderId="168" xfId="0" applyBorder="1" applyAlignment="1">
      <alignment horizontal="right" vertical="center"/>
    </xf>
    <xf numFmtId="0" fontId="28" fillId="0" borderId="39" xfId="0" applyFont="1" applyBorder="1" applyProtection="1">
      <alignment vertical="center"/>
      <protection locked="0"/>
    </xf>
    <xf numFmtId="0" fontId="28" fillId="0" borderId="40" xfId="0" applyFont="1" applyBorder="1" applyProtection="1">
      <alignment vertical="center"/>
      <protection locked="0"/>
    </xf>
    <xf numFmtId="0" fontId="28" fillId="0" borderId="41" xfId="0" applyFont="1" applyBorder="1" applyProtection="1">
      <alignment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/>
      <protection locked="0"/>
    </xf>
    <xf numFmtId="0" fontId="40" fillId="0" borderId="3" xfId="0" applyFont="1" applyBorder="1" applyAlignment="1" applyProtection="1">
      <alignment horizontal="left" vertical="center"/>
      <protection locked="0"/>
    </xf>
    <xf numFmtId="0" fontId="40" fillId="0" borderId="204" xfId="0" applyFont="1" applyBorder="1" applyAlignment="1" applyProtection="1">
      <alignment horizontal="left" vertical="center"/>
      <protection locked="0"/>
    </xf>
    <xf numFmtId="0" fontId="20" fillId="0" borderId="249" xfId="5" applyFont="1" applyBorder="1" applyAlignment="1">
      <alignment vertical="center" wrapText="1"/>
    </xf>
    <xf numFmtId="0" fontId="20" fillId="0" borderId="47" xfId="5" applyFont="1" applyBorder="1" applyAlignment="1">
      <alignment vertical="center" wrapText="1"/>
    </xf>
    <xf numFmtId="0" fontId="20" fillId="0" borderId="250" xfId="5" applyFont="1" applyBorder="1" applyAlignment="1">
      <alignment vertical="center" wrapText="1"/>
    </xf>
    <xf numFmtId="0" fontId="20" fillId="0" borderId="5" xfId="5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4" fillId="5" borderId="173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71" fillId="5" borderId="0" xfId="0" applyFont="1" applyFill="1" applyAlignment="1" applyProtection="1">
      <alignment vertical="center" shrinkToFit="1"/>
      <protection locked="0"/>
    </xf>
    <xf numFmtId="0" fontId="71" fillId="5" borderId="1" xfId="0" applyFont="1" applyFill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25" fillId="0" borderId="5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2" fillId="5" borderId="224" xfId="5" applyFont="1" applyFill="1" applyBorder="1" applyAlignment="1" applyProtection="1">
      <alignment horizontal="left" vertical="center" shrinkToFit="1"/>
      <protection locked="0"/>
    </xf>
    <xf numFmtId="0" fontId="72" fillId="5" borderId="224" xfId="0" applyFont="1" applyFill="1" applyBorder="1" applyAlignment="1" applyProtection="1">
      <alignment horizontal="left" vertical="center" shrinkToFit="1"/>
      <protection locked="0"/>
    </xf>
    <xf numFmtId="0" fontId="46" fillId="0" borderId="224" xfId="0" applyFont="1" applyBorder="1" applyAlignment="1" applyProtection="1">
      <alignment horizontal="left" vertical="center" shrinkToFit="1"/>
      <protection locked="0"/>
    </xf>
    <xf numFmtId="0" fontId="46" fillId="0" borderId="225" xfId="0" applyFont="1" applyBorder="1" applyAlignment="1" applyProtection="1">
      <alignment horizontal="left" vertical="center" shrinkToFit="1"/>
      <protection locked="0"/>
    </xf>
    <xf numFmtId="0" fontId="17" fillId="10" borderId="0" xfId="5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/>
    </xf>
    <xf numFmtId="0" fontId="20" fillId="10" borderId="173" xfId="0" applyFont="1" applyFill="1" applyBorder="1" applyAlignment="1">
      <alignment horizontal="center" vertical="center"/>
    </xf>
    <xf numFmtId="0" fontId="26" fillId="10" borderId="201" xfId="5" applyFont="1" applyFill="1" applyBorder="1" applyAlignment="1">
      <alignment horizontal="center" vertical="top" wrapText="1"/>
    </xf>
    <xf numFmtId="0" fontId="0" fillId="10" borderId="171" xfId="0" applyFill="1" applyBorder="1" applyAlignment="1">
      <alignment vertical="top"/>
    </xf>
    <xf numFmtId="0" fontId="0" fillId="10" borderId="205" xfId="0" applyFill="1" applyBorder="1" applyAlignment="1">
      <alignment vertical="top"/>
    </xf>
    <xf numFmtId="0" fontId="29" fillId="4" borderId="206" xfId="5" applyFont="1" applyFill="1" applyBorder="1" applyAlignment="1" applyProtection="1">
      <alignment horizontal="center" vertical="center"/>
      <protection locked="0"/>
    </xf>
    <xf numFmtId="0" fontId="0" fillId="0" borderId="169" xfId="0" applyBorder="1" applyAlignment="1" applyProtection="1">
      <alignment horizontal="center" vertical="center"/>
      <protection locked="0"/>
    </xf>
    <xf numFmtId="0" fontId="0" fillId="0" borderId="169" xfId="0" applyBorder="1" applyProtection="1">
      <alignment vertical="center"/>
      <protection locked="0"/>
    </xf>
    <xf numFmtId="0" fontId="0" fillId="0" borderId="207" xfId="0" applyBorder="1" applyProtection="1">
      <alignment vertical="center"/>
      <protection locked="0"/>
    </xf>
    <xf numFmtId="0" fontId="72" fillId="5" borderId="173" xfId="5" applyFont="1" applyFill="1" applyBorder="1" applyAlignment="1" applyProtection="1">
      <alignment horizontal="left" vertical="center" shrinkToFit="1"/>
      <protection locked="0"/>
    </xf>
    <xf numFmtId="0" fontId="72" fillId="5" borderId="173" xfId="0" applyFont="1" applyFill="1" applyBorder="1" applyAlignment="1" applyProtection="1">
      <alignment horizontal="left" vertical="center" shrinkToFit="1"/>
      <protection locked="0"/>
    </xf>
    <xf numFmtId="0" fontId="46" fillId="0" borderId="173" xfId="0" applyFont="1" applyBorder="1" applyAlignment="1" applyProtection="1">
      <alignment horizontal="left" vertical="center" shrinkToFit="1"/>
      <protection locked="0"/>
    </xf>
    <xf numFmtId="0" fontId="46" fillId="0" borderId="184" xfId="0" applyFont="1" applyBorder="1" applyAlignment="1" applyProtection="1">
      <alignment horizontal="left" vertical="center" shrinkToFit="1"/>
      <protection locked="0"/>
    </xf>
    <xf numFmtId="0" fontId="36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5" fillId="0" borderId="127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45" fillId="5" borderId="80" xfId="0" applyFont="1" applyFill="1" applyBorder="1" applyAlignment="1" applyProtection="1">
      <alignment vertical="top" wrapText="1"/>
      <protection locked="0"/>
    </xf>
    <xf numFmtId="0" fontId="45" fillId="0" borderId="35" xfId="0" applyFont="1" applyBorder="1" applyAlignment="1" applyProtection="1">
      <alignment vertical="top" wrapText="1"/>
      <protection locked="0"/>
    </xf>
    <xf numFmtId="0" fontId="45" fillId="0" borderId="128" xfId="0" applyFont="1" applyBorder="1" applyAlignment="1" applyProtection="1">
      <alignment vertical="top" wrapText="1"/>
      <protection locked="0"/>
    </xf>
    <xf numFmtId="0" fontId="45" fillId="0" borderId="131" xfId="0" applyFont="1" applyBorder="1" applyAlignment="1" applyProtection="1">
      <alignment vertical="top" wrapText="1"/>
      <protection locked="0"/>
    </xf>
    <xf numFmtId="0" fontId="45" fillId="0" borderId="132" xfId="0" applyFont="1" applyBorder="1" applyAlignment="1" applyProtection="1">
      <alignment vertical="top" wrapText="1"/>
      <protection locked="0"/>
    </xf>
    <xf numFmtId="0" fontId="45" fillId="0" borderId="133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>
      <alignment horizontal="left" wrapText="1"/>
    </xf>
    <xf numFmtId="0" fontId="26" fillId="0" borderId="21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72" fillId="5" borderId="154" xfId="0" applyFont="1" applyFill="1" applyBorder="1" applyAlignment="1" applyProtection="1">
      <alignment horizontal="left" vertical="center"/>
      <protection locked="0"/>
    </xf>
    <xf numFmtId="0" fontId="46" fillId="5" borderId="154" xfId="0" applyFont="1" applyFill="1" applyBorder="1" applyAlignment="1" applyProtection="1">
      <alignment horizontal="left" vertical="center"/>
      <protection locked="0"/>
    </xf>
    <xf numFmtId="0" fontId="26" fillId="0" borderId="155" xfId="0" applyFont="1" applyBorder="1" applyAlignment="1">
      <alignment horizontal="left" vertical="center"/>
    </xf>
    <xf numFmtId="0" fontId="26" fillId="0" borderId="156" xfId="0" applyFont="1" applyBorder="1" applyAlignment="1">
      <alignment horizontal="left" vertical="center"/>
    </xf>
    <xf numFmtId="0" fontId="23" fillId="0" borderId="22" xfId="0" applyFont="1" applyBorder="1">
      <alignment vertical="center"/>
    </xf>
    <xf numFmtId="0" fontId="0" fillId="0" borderId="22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0" fillId="0" borderId="78" xfId="0" applyBorder="1">
      <alignment vertical="center"/>
    </xf>
    <xf numFmtId="177" fontId="23" fillId="6" borderId="142" xfId="0" applyNumberFormat="1" applyFont="1" applyFill="1" applyBorder="1" applyAlignment="1">
      <alignment vertical="top" wrapText="1"/>
    </xf>
    <xf numFmtId="0" fontId="0" fillId="6" borderId="143" xfId="0" applyFill="1" applyBorder="1" applyAlignment="1">
      <alignment vertical="top" wrapText="1"/>
    </xf>
    <xf numFmtId="0" fontId="0" fillId="6" borderId="144" xfId="0" applyFill="1" applyBorder="1" applyAlignment="1">
      <alignment vertical="top" wrapText="1"/>
    </xf>
    <xf numFmtId="177" fontId="23" fillId="0" borderId="32" xfId="0" applyNumberFormat="1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57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177" fontId="25" fillId="0" borderId="28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72" fillId="5" borderId="147" xfId="0" applyFont="1" applyFill="1" applyBorder="1" applyAlignment="1" applyProtection="1">
      <alignment horizontal="left" vertical="center" shrinkToFit="1"/>
      <protection locked="0"/>
    </xf>
    <xf numFmtId="0" fontId="46" fillId="5" borderId="147" xfId="0" applyFont="1" applyFill="1" applyBorder="1" applyAlignment="1" applyProtection="1">
      <alignment horizontal="left" vertical="center" shrinkToFit="1"/>
      <protection locked="0"/>
    </xf>
    <xf numFmtId="0" fontId="75" fillId="5" borderId="147" xfId="0" applyFont="1" applyFill="1" applyBorder="1" applyProtection="1">
      <alignment vertical="center"/>
      <protection locked="0"/>
    </xf>
    <xf numFmtId="0" fontId="76" fillId="5" borderId="147" xfId="0" applyFont="1" applyFill="1" applyBorder="1" applyProtection="1">
      <alignment vertical="center"/>
      <protection locked="0"/>
    </xf>
    <xf numFmtId="0" fontId="76" fillId="5" borderId="173" xfId="0" applyFont="1" applyFill="1" applyBorder="1" applyProtection="1">
      <alignment vertical="center"/>
      <protection locked="0"/>
    </xf>
    <xf numFmtId="0" fontId="15" fillId="0" borderId="157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74" fillId="5" borderId="2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7" fillId="0" borderId="0" xfId="1" applyFont="1" applyFill="1" applyAlignment="1" applyProtection="1">
      <alignment vertical="center"/>
      <protection locked="0"/>
    </xf>
    <xf numFmtId="0" fontId="21" fillId="0" borderId="159" xfId="0" applyFont="1" applyBorder="1" applyAlignment="1">
      <alignment horizontal="center" vertical="center" wrapText="1"/>
    </xf>
    <xf numFmtId="0" fontId="21" fillId="0" borderId="160" xfId="0" applyFont="1" applyBorder="1" applyAlignment="1">
      <alignment horizontal="center" vertical="center" wrapText="1"/>
    </xf>
    <xf numFmtId="0" fontId="72" fillId="5" borderId="198" xfId="0" applyFont="1" applyFill="1" applyBorder="1" applyAlignment="1" applyProtection="1">
      <alignment horizontal="center" vertical="center"/>
      <protection locked="0"/>
    </xf>
    <xf numFmtId="0" fontId="46" fillId="0" borderId="196" xfId="0" applyFont="1" applyBorder="1" applyAlignment="1" applyProtection="1">
      <alignment horizontal="center" vertical="center"/>
      <protection locked="0"/>
    </xf>
    <xf numFmtId="0" fontId="46" fillId="0" borderId="197" xfId="0" applyFont="1" applyBorder="1" applyAlignment="1" applyProtection="1">
      <alignment horizontal="center" vertical="center"/>
      <protection locked="0"/>
    </xf>
    <xf numFmtId="0" fontId="26" fillId="0" borderId="76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7" xfId="0" applyFont="1" applyBorder="1" applyAlignment="1">
      <alignment vertical="center" wrapText="1"/>
    </xf>
    <xf numFmtId="176" fontId="75" fillId="0" borderId="76" xfId="0" applyNumberFormat="1" applyFont="1" applyBorder="1" applyAlignment="1">
      <alignment vertical="center" shrinkToFit="1"/>
    </xf>
    <xf numFmtId="176" fontId="76" fillId="0" borderId="77" xfId="0" applyNumberFormat="1" applyFont="1" applyBorder="1" applyAlignment="1">
      <alignment vertical="center" shrinkToFit="1"/>
    </xf>
    <xf numFmtId="49" fontId="26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9" xfId="0" applyNumberFormat="1" applyFont="1" applyBorder="1" applyAlignment="1" applyProtection="1">
      <alignment horizontal="left" vertical="center" wrapText="1"/>
      <protection locked="0"/>
    </xf>
    <xf numFmtId="49" fontId="26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86" xfId="0" applyBorder="1">
      <alignment vertical="center"/>
    </xf>
    <xf numFmtId="0" fontId="43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6" xfId="0" applyFont="1" applyBorder="1">
      <alignment vertical="center"/>
    </xf>
    <xf numFmtId="177" fontId="23" fillId="0" borderId="146" xfId="0" applyNumberFormat="1" applyFont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137" xfId="0" applyBorder="1" applyAlignment="1">
      <alignment vertical="top" wrapText="1"/>
    </xf>
    <xf numFmtId="0" fontId="15" fillId="0" borderId="3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1" fillId="0" borderId="161" xfId="0" applyFont="1" applyBorder="1" applyAlignment="1">
      <alignment horizontal="center" vertical="center" wrapText="1"/>
    </xf>
    <xf numFmtId="0" fontId="21" fillId="0" borderId="162" xfId="0" applyFont="1" applyBorder="1" applyAlignment="1">
      <alignment horizontal="center" vertical="center" wrapText="1"/>
    </xf>
    <xf numFmtId="49" fontId="26" fillId="5" borderId="76" xfId="0" applyNumberFormat="1" applyFont="1" applyFill="1" applyBorder="1" applyAlignment="1" applyProtection="1">
      <alignment vertical="top" wrapText="1"/>
      <protection locked="0"/>
    </xf>
    <xf numFmtId="49" fontId="26" fillId="0" borderId="29" xfId="0" applyNumberFormat="1" applyFont="1" applyBorder="1" applyAlignment="1" applyProtection="1">
      <alignment vertical="top" wrapText="1"/>
      <protection locked="0"/>
    </xf>
    <xf numFmtId="49" fontId="26" fillId="0" borderId="30" xfId="0" applyNumberFormat="1" applyFont="1" applyBorder="1" applyAlignment="1" applyProtection="1">
      <alignment vertical="top" wrapText="1"/>
      <protection locked="0"/>
    </xf>
    <xf numFmtId="0" fontId="21" fillId="0" borderId="163" xfId="0" applyFont="1" applyBorder="1" applyAlignment="1">
      <alignment horizontal="center" vertical="center" wrapText="1"/>
    </xf>
    <xf numFmtId="0" fontId="21" fillId="0" borderId="164" xfId="0" applyFont="1" applyBorder="1" applyAlignment="1">
      <alignment horizontal="center" vertical="center" wrapText="1"/>
    </xf>
    <xf numFmtId="0" fontId="72" fillId="5" borderId="258" xfId="0" applyFont="1" applyFill="1" applyBorder="1" applyAlignment="1" applyProtection="1">
      <alignment horizontal="center" vertical="center"/>
      <protection locked="0"/>
    </xf>
    <xf numFmtId="0" fontId="46" fillId="0" borderId="261" xfId="0" applyFont="1" applyBorder="1" applyAlignment="1" applyProtection="1">
      <alignment horizontal="center" vertical="center"/>
      <protection locked="0"/>
    </xf>
    <xf numFmtId="0" fontId="46" fillId="0" borderId="260" xfId="0" applyFont="1" applyBorder="1" applyAlignment="1" applyProtection="1">
      <alignment horizontal="center" vertical="center"/>
      <protection locked="0"/>
    </xf>
    <xf numFmtId="0" fontId="26" fillId="0" borderId="135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134" xfId="0" applyFont="1" applyBorder="1" applyAlignment="1">
      <alignment vertical="center" wrapText="1"/>
    </xf>
    <xf numFmtId="176" fontId="75" fillId="0" borderId="135" xfId="0" applyNumberFormat="1" applyFont="1" applyBorder="1" applyAlignment="1">
      <alignment vertical="center" shrinkToFit="1"/>
    </xf>
    <xf numFmtId="176" fontId="76" fillId="0" borderId="134" xfId="0" applyNumberFormat="1" applyFont="1" applyBorder="1" applyAlignment="1">
      <alignment vertical="center" shrinkToFit="1"/>
    </xf>
    <xf numFmtId="49" fontId="26" fillId="5" borderId="135" xfId="0" applyNumberFormat="1" applyFont="1" applyFill="1" applyBorder="1" applyAlignment="1" applyProtection="1">
      <alignment vertical="top" wrapText="1"/>
      <protection locked="0"/>
    </xf>
    <xf numFmtId="49" fontId="26" fillId="0" borderId="36" xfId="0" applyNumberFormat="1" applyFont="1" applyBorder="1" applyAlignment="1" applyProtection="1">
      <alignment vertical="top" wrapText="1"/>
      <protection locked="0"/>
    </xf>
    <xf numFmtId="49" fontId="26" fillId="0" borderId="137" xfId="0" applyNumberFormat="1" applyFont="1" applyBorder="1" applyAlignment="1" applyProtection="1">
      <alignment vertical="top" wrapText="1"/>
      <protection locked="0"/>
    </xf>
    <xf numFmtId="0" fontId="0" fillId="0" borderId="8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3" fillId="12" borderId="135" xfId="0" applyFont="1" applyFill="1" applyBorder="1" applyAlignment="1" applyProtection="1">
      <alignment vertical="top" shrinkToFit="1"/>
      <protection locked="0"/>
    </xf>
    <xf numFmtId="0" fontId="23" fillId="12" borderId="36" xfId="0" applyFont="1" applyFill="1" applyBorder="1" applyAlignment="1" applyProtection="1">
      <alignment vertical="top" shrinkToFit="1"/>
      <protection locked="0"/>
    </xf>
    <xf numFmtId="0" fontId="23" fillId="12" borderId="137" xfId="0" applyFont="1" applyFill="1" applyBorder="1" applyAlignment="1" applyProtection="1">
      <alignment vertical="top" shrinkToFit="1"/>
      <protection locked="0"/>
    </xf>
    <xf numFmtId="177" fontId="29" fillId="0" borderId="76" xfId="0" applyNumberFormat="1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17" fillId="12" borderId="2" xfId="0" applyFont="1" applyFill="1" applyBorder="1" applyAlignment="1" applyProtection="1">
      <alignment horizontal="center" vertical="center" shrinkToFit="1"/>
      <protection locked="0"/>
    </xf>
    <xf numFmtId="0" fontId="23" fillId="12" borderId="76" xfId="0" applyFont="1" applyFill="1" applyBorder="1" applyAlignment="1" applyProtection="1">
      <alignment vertical="top" shrinkToFit="1"/>
      <protection locked="0"/>
    </xf>
    <xf numFmtId="0" fontId="23" fillId="12" borderId="29" xfId="0" applyFont="1" applyFill="1" applyBorder="1" applyAlignment="1" applyProtection="1">
      <alignment vertical="top" shrinkToFit="1"/>
      <protection locked="0"/>
    </xf>
    <xf numFmtId="0" fontId="23" fillId="12" borderId="30" xfId="0" applyFont="1" applyFill="1" applyBorder="1" applyAlignment="1" applyProtection="1">
      <alignment vertical="top" shrinkToFit="1"/>
      <protection locked="0"/>
    </xf>
    <xf numFmtId="0" fontId="29" fillId="12" borderId="198" xfId="0" applyFont="1" applyFill="1" applyBorder="1" applyAlignment="1" applyProtection="1">
      <alignment horizontal="center" vertical="center"/>
      <protection locked="0"/>
    </xf>
    <xf numFmtId="0" fontId="0" fillId="12" borderId="196" xfId="0" applyFill="1" applyBorder="1" applyAlignment="1" applyProtection="1">
      <alignment horizontal="center" vertical="center"/>
      <protection locked="0"/>
    </xf>
    <xf numFmtId="0" fontId="0" fillId="12" borderId="197" xfId="0" applyFill="1" applyBorder="1" applyAlignment="1" applyProtection="1">
      <alignment horizontal="center" vertical="center"/>
      <protection locked="0"/>
    </xf>
    <xf numFmtId="0" fontId="29" fillId="12" borderId="182" xfId="0" applyFont="1" applyFill="1" applyBorder="1" applyAlignment="1" applyProtection="1">
      <alignment horizontal="center" vertical="center"/>
      <protection locked="0"/>
    </xf>
    <xf numFmtId="0" fontId="0" fillId="12" borderId="158" xfId="0" applyFill="1" applyBorder="1" applyAlignment="1" applyProtection="1">
      <alignment horizontal="center" vertical="center"/>
      <protection locked="0"/>
    </xf>
    <xf numFmtId="0" fontId="0" fillId="12" borderId="199" xfId="0" applyFill="1" applyBorder="1" applyAlignment="1" applyProtection="1">
      <alignment horizontal="center" vertical="center"/>
      <protection locked="0"/>
    </xf>
    <xf numFmtId="177" fontId="29" fillId="0" borderId="135" xfId="0" applyNumberFormat="1" applyFont="1" applyBorder="1" applyAlignment="1">
      <alignment vertical="center" shrinkToFit="1"/>
    </xf>
    <xf numFmtId="0" fontId="0" fillId="0" borderId="134" xfId="0" applyBorder="1" applyAlignment="1">
      <alignment vertical="center" shrinkToFit="1"/>
    </xf>
    <xf numFmtId="0" fontId="20" fillId="0" borderId="76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18" fillId="12" borderId="80" xfId="0" applyFont="1" applyFill="1" applyBorder="1" applyAlignment="1" applyProtection="1">
      <alignment vertical="top" wrapText="1"/>
      <protection locked="0"/>
    </xf>
    <xf numFmtId="0" fontId="0" fillId="12" borderId="35" xfId="0" applyFill="1" applyBorder="1" applyAlignment="1" applyProtection="1">
      <alignment vertical="top" wrapText="1"/>
      <protection locked="0"/>
    </xf>
    <xf numFmtId="0" fontId="0" fillId="12" borderId="128" xfId="0" applyFill="1" applyBorder="1" applyAlignment="1" applyProtection="1">
      <alignment vertical="top" wrapText="1"/>
      <protection locked="0"/>
    </xf>
    <xf numFmtId="0" fontId="0" fillId="12" borderId="131" xfId="0" applyFill="1" applyBorder="1" applyAlignment="1" applyProtection="1">
      <alignment vertical="top" wrapText="1"/>
      <protection locked="0"/>
    </xf>
    <xf numFmtId="0" fontId="0" fillId="12" borderId="132" xfId="0" applyFill="1" applyBorder="1" applyAlignment="1" applyProtection="1">
      <alignment vertical="top" wrapText="1"/>
      <protection locked="0"/>
    </xf>
    <xf numFmtId="0" fontId="0" fillId="12" borderId="133" xfId="0" applyFill="1" applyBorder="1" applyAlignment="1" applyProtection="1">
      <alignment vertical="top" wrapText="1"/>
      <protection locked="0"/>
    </xf>
    <xf numFmtId="0" fontId="3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2" borderId="3" xfId="0" applyFill="1" applyBorder="1" applyAlignment="1" applyProtection="1">
      <alignment horizontal="left" vertical="center"/>
      <protection locked="0"/>
    </xf>
    <xf numFmtId="0" fontId="0" fillId="12" borderId="204" xfId="0" applyFill="1" applyBorder="1" applyAlignment="1" applyProtection="1">
      <alignment horizontal="left" vertical="center"/>
      <protection locked="0"/>
    </xf>
    <xf numFmtId="0" fontId="30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0" fontId="20" fillId="0" borderId="0" xfId="5" applyFont="1" applyAlignment="1">
      <alignment vertical="center" wrapText="1"/>
    </xf>
    <xf numFmtId="0" fontId="20" fillId="0" borderId="1" xfId="5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72" fillId="0" borderId="0" xfId="0" applyFont="1" applyAlignment="1">
      <alignment horizontal="center" vertical="center" wrapText="1"/>
    </xf>
    <xf numFmtId="0" fontId="28" fillId="0" borderId="0" xfId="0" applyFont="1" applyProtection="1">
      <alignment vertical="center"/>
      <protection locked="0"/>
    </xf>
    <xf numFmtId="0" fontId="23" fillId="12" borderId="76" xfId="0" applyFont="1" applyFill="1" applyBorder="1" applyAlignment="1" applyProtection="1">
      <alignment horizontal="left" vertical="center" shrinkToFit="1"/>
      <protection locked="0"/>
    </xf>
    <xf numFmtId="0" fontId="23" fillId="12" borderId="29" xfId="0" applyFont="1" applyFill="1" applyBorder="1" applyAlignment="1" applyProtection="1">
      <alignment horizontal="left" vertical="center" shrinkToFit="1"/>
      <protection locked="0"/>
    </xf>
    <xf numFmtId="0" fontId="23" fillId="12" borderId="30" xfId="0" applyFont="1" applyFill="1" applyBorder="1" applyAlignment="1" applyProtection="1">
      <alignment horizontal="left" vertical="center" shrinkToFit="1"/>
      <protection locked="0"/>
    </xf>
    <xf numFmtId="0" fontId="29" fillId="12" borderId="165" xfId="0" applyFont="1" applyFill="1" applyBorder="1" applyAlignment="1" applyProtection="1">
      <alignment horizontal="center" vertical="center"/>
      <protection locked="0"/>
    </xf>
    <xf numFmtId="0" fontId="0" fillId="12" borderId="166" xfId="0" applyFill="1" applyBorder="1" applyAlignment="1" applyProtection="1">
      <alignment horizontal="center" vertical="center"/>
      <protection locked="0"/>
    </xf>
    <xf numFmtId="0" fontId="0" fillId="12" borderId="167" xfId="0" applyFill="1" applyBorder="1" applyAlignment="1" applyProtection="1">
      <alignment horizontal="center" vertical="center"/>
      <protection locked="0"/>
    </xf>
    <xf numFmtId="0" fontId="63" fillId="0" borderId="0" xfId="1" applyFont="1" applyBorder="1" applyAlignment="1" applyProtection="1">
      <alignment vertical="center"/>
    </xf>
    <xf numFmtId="0" fontId="71" fillId="12" borderId="0" xfId="0" applyFont="1" applyFill="1" applyAlignment="1" applyProtection="1">
      <alignment vertical="center" shrinkToFit="1"/>
      <protection locked="0"/>
    </xf>
    <xf numFmtId="0" fontId="71" fillId="12" borderId="1" xfId="0" applyFont="1" applyFill="1" applyBorder="1" applyAlignment="1" applyProtection="1">
      <alignment vertical="center" shrinkToFit="1"/>
      <protection locked="0"/>
    </xf>
    <xf numFmtId="0" fontId="31" fillId="12" borderId="224" xfId="5" applyFont="1" applyFill="1" applyBorder="1" applyAlignment="1" applyProtection="1">
      <alignment horizontal="left" vertical="center" wrapText="1"/>
      <protection locked="0"/>
    </xf>
    <xf numFmtId="0" fontId="31" fillId="12" borderId="224" xfId="0" applyFont="1" applyFill="1" applyBorder="1" applyAlignment="1" applyProtection="1">
      <alignment horizontal="left" vertical="center" wrapText="1"/>
      <protection locked="0"/>
    </xf>
    <xf numFmtId="0" fontId="0" fillId="12" borderId="224" xfId="0" applyFill="1" applyBorder="1" applyAlignment="1" applyProtection="1">
      <alignment horizontal="left" vertical="center" wrapText="1"/>
      <protection locked="0"/>
    </xf>
    <xf numFmtId="0" fontId="0" fillId="12" borderId="225" xfId="0" applyFill="1" applyBorder="1" applyAlignment="1" applyProtection="1">
      <alignment horizontal="left" vertical="center" wrapText="1"/>
      <protection locked="0"/>
    </xf>
    <xf numFmtId="0" fontId="31" fillId="12" borderId="173" xfId="5" applyFont="1" applyFill="1" applyBorder="1" applyAlignment="1" applyProtection="1">
      <alignment horizontal="left" vertical="center" wrapText="1"/>
      <protection locked="0"/>
    </xf>
    <xf numFmtId="0" fontId="31" fillId="12" borderId="173" xfId="0" applyFont="1" applyFill="1" applyBorder="1" applyAlignment="1" applyProtection="1">
      <alignment horizontal="left" vertical="center" wrapText="1"/>
      <protection locked="0"/>
    </xf>
    <xf numFmtId="0" fontId="0" fillId="12" borderId="173" xfId="0" applyFill="1" applyBorder="1" applyAlignment="1" applyProtection="1">
      <alignment horizontal="left" vertical="center" wrapText="1"/>
      <protection locked="0"/>
    </xf>
    <xf numFmtId="0" fontId="0" fillId="12" borderId="184" xfId="0" applyFill="1" applyBorder="1" applyAlignment="1" applyProtection="1">
      <alignment horizontal="left" vertical="center" wrapText="1"/>
      <protection locked="0"/>
    </xf>
    <xf numFmtId="0" fontId="25" fillId="12" borderId="147" xfId="5" applyFont="1" applyFill="1" applyBorder="1" applyAlignment="1" applyProtection="1">
      <alignment horizontal="center" vertical="center" wrapText="1"/>
      <protection locked="0"/>
    </xf>
    <xf numFmtId="0" fontId="26" fillId="10" borderId="44" xfId="5" applyFont="1" applyFill="1" applyBorder="1" applyAlignment="1">
      <alignment horizontal="center" vertical="top" wrapText="1"/>
    </xf>
    <xf numFmtId="0" fontId="0" fillId="10" borderId="0" xfId="0" applyFill="1" applyAlignment="1">
      <alignment vertical="top"/>
    </xf>
    <xf numFmtId="0" fontId="0" fillId="10" borderId="223" xfId="0" applyFill="1" applyBorder="1" applyAlignment="1">
      <alignment vertical="top"/>
    </xf>
    <xf numFmtId="0" fontId="30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289" xfId="0" applyBorder="1" applyAlignment="1">
      <alignment vertical="center" textRotation="255"/>
    </xf>
    <xf numFmtId="0" fontId="0" fillId="0" borderId="290" xfId="0" applyBorder="1">
      <alignment vertical="center"/>
    </xf>
    <xf numFmtId="0" fontId="0" fillId="0" borderId="291" xfId="0" applyBorder="1">
      <alignment vertical="center"/>
    </xf>
    <xf numFmtId="0" fontId="0" fillId="0" borderId="290" xfId="0" applyBorder="1" applyAlignment="1">
      <alignment vertical="center" textRotation="255"/>
    </xf>
    <xf numFmtId="0" fontId="0" fillId="0" borderId="291" xfId="0" applyBorder="1" applyAlignment="1">
      <alignment vertical="center" textRotation="255"/>
    </xf>
    <xf numFmtId="0" fontId="38" fillId="0" borderId="8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0" borderId="216" xfId="0" applyBorder="1" applyAlignment="1">
      <alignment vertical="center" textRotation="255" wrapText="1"/>
    </xf>
    <xf numFmtId="0" fontId="0" fillId="0" borderId="217" xfId="0" applyBorder="1" applyAlignment="1">
      <alignment vertical="center" textRotation="255" wrapText="1"/>
    </xf>
    <xf numFmtId="0" fontId="0" fillId="0" borderId="218" xfId="0" applyBorder="1" applyAlignment="1">
      <alignment vertical="center" textRotation="255" wrapText="1"/>
    </xf>
    <xf numFmtId="0" fontId="20" fillId="0" borderId="135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34" xfId="0" applyBorder="1" applyAlignment="1">
      <alignment vertical="center" wrapText="1"/>
    </xf>
    <xf numFmtId="0" fontId="26" fillId="12" borderId="147" xfId="0" applyFont="1" applyFill="1" applyBorder="1" applyProtection="1">
      <alignment vertical="center"/>
      <protection locked="0"/>
    </xf>
    <xf numFmtId="0" fontId="0" fillId="12" borderId="147" xfId="0" applyFill="1" applyBorder="1" applyProtection="1">
      <alignment vertical="center"/>
      <protection locked="0"/>
    </xf>
    <xf numFmtId="0" fontId="0" fillId="12" borderId="173" xfId="0" applyFill="1" applyBorder="1" applyProtection="1">
      <alignment vertical="center"/>
      <protection locked="0"/>
    </xf>
    <xf numFmtId="0" fontId="26" fillId="12" borderId="154" xfId="0" applyFont="1" applyFill="1" applyBorder="1" applyAlignment="1" applyProtection="1">
      <alignment horizontal="left" vertical="center"/>
      <protection locked="0"/>
    </xf>
    <xf numFmtId="0" fontId="25" fillId="12" borderId="154" xfId="0" applyFont="1" applyFill="1" applyBorder="1" applyAlignment="1" applyProtection="1">
      <alignment horizontal="left" vertical="center"/>
      <protection locked="0"/>
    </xf>
    <xf numFmtId="0" fontId="26" fillId="12" borderId="147" xfId="0" applyFont="1" applyFill="1" applyBorder="1" applyAlignment="1" applyProtection="1">
      <alignment horizontal="left" vertical="center" shrinkToFit="1"/>
      <protection locked="0"/>
    </xf>
    <xf numFmtId="0" fontId="26" fillId="12" borderId="173" xfId="0" applyFont="1" applyFill="1" applyBorder="1" applyAlignment="1" applyProtection="1">
      <alignment horizontal="left" vertical="center" shrinkToFit="1"/>
      <protection locked="0"/>
    </xf>
    <xf numFmtId="0" fontId="25" fillId="12" borderId="147" xfId="0" applyFont="1" applyFill="1" applyBorder="1" applyAlignment="1" applyProtection="1">
      <alignment horizontal="left" vertical="center" shrinkToFit="1"/>
      <protection locked="0"/>
    </xf>
    <xf numFmtId="0" fontId="41" fillId="5" borderId="252" xfId="2" applyNumberFormat="1" applyFont="1" applyFill="1" applyBorder="1" applyAlignment="1" applyProtection="1">
      <alignment horizontal="center" vertical="center"/>
      <protection locked="0"/>
    </xf>
    <xf numFmtId="0" fontId="41" fillId="5" borderId="0" xfId="2" applyNumberFormat="1" applyFont="1" applyFill="1" applyBorder="1" applyAlignment="1" applyProtection="1">
      <alignment horizontal="center" vertical="center"/>
      <protection locked="0"/>
    </xf>
    <xf numFmtId="0" fontId="41" fillId="5" borderId="173" xfId="2" applyNumberFormat="1" applyFont="1" applyFill="1" applyBorder="1" applyAlignment="1" applyProtection="1">
      <alignment horizontal="center" vertical="center"/>
      <protection locked="0"/>
    </xf>
    <xf numFmtId="0" fontId="41" fillId="5" borderId="47" xfId="2" applyNumberFormat="1" applyFont="1" applyFill="1" applyBorder="1" applyAlignment="1" applyProtection="1">
      <alignment horizontal="center" vertical="center"/>
      <protection locked="0"/>
    </xf>
    <xf numFmtId="0" fontId="41" fillId="9" borderId="252" xfId="2" applyNumberFormat="1" applyFont="1" applyFill="1" applyBorder="1" applyAlignment="1" applyProtection="1">
      <alignment horizontal="center" vertical="center"/>
      <protection locked="0"/>
    </xf>
    <xf numFmtId="0" fontId="79" fillId="0" borderId="255" xfId="4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59" fillId="0" borderId="262" xfId="0" applyFont="1" applyBorder="1" applyAlignment="1" applyProtection="1">
      <alignment horizontal="center" vertical="center" wrapText="1"/>
      <protection locked="0"/>
    </xf>
    <xf numFmtId="0" fontId="24" fillId="0" borderId="173" xfId="0" applyFont="1" applyBorder="1" applyAlignment="1" applyProtection="1">
      <alignment horizontal="center" vertical="center" wrapText="1"/>
      <protection locked="0"/>
    </xf>
    <xf numFmtId="0" fontId="24" fillId="0" borderId="184" xfId="0" applyFont="1" applyBorder="1" applyAlignment="1" applyProtection="1">
      <alignment horizontal="center" vertical="center" wrapText="1"/>
      <protection locked="0"/>
    </xf>
    <xf numFmtId="0" fontId="18" fillId="5" borderId="252" xfId="0" applyFont="1" applyFill="1" applyBorder="1" applyAlignment="1" applyProtection="1">
      <alignment horizontal="center" vertical="center"/>
      <protection locked="0"/>
    </xf>
    <xf numFmtId="0" fontId="41" fillId="5" borderId="253" xfId="2" applyNumberFormat="1" applyFont="1" applyFill="1" applyBorder="1" applyAlignment="1" applyProtection="1">
      <alignment horizontal="center" vertical="center"/>
      <protection locked="0"/>
    </xf>
    <xf numFmtId="0" fontId="41" fillId="5" borderId="264" xfId="2" applyNumberFormat="1" applyFont="1" applyFill="1" applyBorder="1" applyAlignment="1" applyProtection="1">
      <alignment horizontal="center" vertical="center"/>
      <protection locked="0"/>
    </xf>
    <xf numFmtId="0" fontId="41" fillId="5" borderId="282" xfId="2" applyNumberFormat="1" applyFont="1" applyFill="1" applyBorder="1" applyAlignment="1" applyProtection="1">
      <alignment horizontal="center" vertical="center"/>
      <protection locked="0"/>
    </xf>
    <xf numFmtId="0" fontId="41" fillId="0" borderId="268" xfId="2" applyNumberFormat="1" applyFont="1" applyFill="1" applyBorder="1" applyAlignment="1" applyProtection="1">
      <alignment horizontal="center" vertical="center"/>
      <protection locked="0"/>
    </xf>
    <xf numFmtId="0" fontId="18" fillId="0" borderId="268" xfId="0" applyFont="1" applyBorder="1" applyAlignment="1" applyProtection="1">
      <alignment horizontal="center" vertical="center"/>
      <protection locked="0"/>
    </xf>
  </cellXfs>
  <cellStyles count="10">
    <cellStyle name="ハイパーリンク" xfId="1" builtinId="8"/>
    <cellStyle name="桁区切り" xfId="2" builtinId="6"/>
    <cellStyle name="桁区切り 2" xfId="3" xr:uid="{00000000-0005-0000-0000-000002000000}"/>
    <cellStyle name="桁区切り 3" xfId="9" xr:uid="{5A84616B-A9D9-45E7-A662-DDD6FB815540}"/>
    <cellStyle name="標準" xfId="0" builtinId="0"/>
    <cellStyle name="標準 2" xfId="4" xr:uid="{00000000-0005-0000-0000-000004000000}"/>
    <cellStyle name="標準 3" xfId="6" xr:uid="{00000000-0005-0000-0000-000005000000}"/>
    <cellStyle name="標準 3 2" xfId="7" xr:uid="{00000000-0005-0000-0000-000006000000}"/>
    <cellStyle name="標準 4" xfId="5" xr:uid="{00000000-0005-0000-0000-000007000000}"/>
    <cellStyle name="標準 5" xfId="8" xr:uid="{D8447A8B-AEA9-4056-9CE6-C3CA1E9AF85B}"/>
  </cellStyles>
  <dxfs count="53">
    <dxf>
      <font>
        <color rgb="FF9C0006"/>
      </font>
      <fill>
        <patternFill>
          <bgColor rgb="FFFFC7CE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75DBFF"/>
      <color rgb="FF6DD9FF"/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321469</xdr:colOff>
      <xdr:row>37</xdr:row>
      <xdr:rowOff>202405</xdr:rowOff>
    </xdr:from>
    <xdr:to>
      <xdr:col>32</xdr:col>
      <xdr:colOff>33338</xdr:colOff>
      <xdr:row>45</xdr:row>
      <xdr:rowOff>445293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202FF8B-392D-581F-9C5F-47511727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8719" y="10906124"/>
          <a:ext cx="4033838" cy="251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520095</xdr:colOff>
      <xdr:row>4</xdr:row>
      <xdr:rowOff>164495</xdr:rowOff>
    </xdr:from>
    <xdr:to>
      <xdr:col>34</xdr:col>
      <xdr:colOff>189894</xdr:colOff>
      <xdr:row>9</xdr:row>
      <xdr:rowOff>325059</xdr:rowOff>
    </xdr:to>
    <xdr:sp macro="[0]!データ変換シート作成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7188845" y="1529745"/>
          <a:ext cx="2950632" cy="171631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データ変換用ファイル作成</a:t>
          </a:r>
        </a:p>
      </xdr:txBody>
    </xdr:sp>
    <xdr:clientData/>
  </xdr:twoCellAnchor>
  <xdr:twoCellAnchor>
    <xdr:from>
      <xdr:col>30</xdr:col>
      <xdr:colOff>577546</xdr:colOff>
      <xdr:row>10</xdr:row>
      <xdr:rowOff>170844</xdr:rowOff>
    </xdr:from>
    <xdr:to>
      <xdr:col>35</xdr:col>
      <xdr:colOff>1003300</xdr:colOff>
      <xdr:row>22</xdr:row>
      <xdr:rowOff>241300</xdr:rowOff>
    </xdr:to>
    <xdr:sp macro="[0]!申込書作成" textlink="">
      <xdr:nvSpPr>
        <xdr:cNvPr id="7" name="ハート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8281346" y="3726844"/>
          <a:ext cx="4921554" cy="2686656"/>
        </a:xfrm>
        <a:prstGeom prst="hear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申込書作成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実行後にマクロ削除</a:t>
          </a:r>
          <a:endParaRPr kumimoji="1" lang="en-US" altLang="ja-JP" sz="20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xlsm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 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xlsx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で保存</a:t>
          </a:r>
        </a:p>
      </xdr:txBody>
    </xdr:sp>
    <xdr:clientData/>
  </xdr:twoCellAnchor>
  <xdr:twoCellAnchor>
    <xdr:from>
      <xdr:col>34</xdr:col>
      <xdr:colOff>859971</xdr:colOff>
      <xdr:row>4</xdr:row>
      <xdr:rowOff>310243</xdr:rowOff>
    </xdr:from>
    <xdr:to>
      <xdr:col>36</xdr:col>
      <xdr:colOff>295728</xdr:colOff>
      <xdr:row>9</xdr:row>
      <xdr:rowOff>232229</xdr:rowOff>
    </xdr:to>
    <xdr:sp macro="[0]!講習会用" textlink="">
      <xdr:nvSpPr>
        <xdr:cNvPr id="2" name="スマイル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157871" y="1732643"/>
          <a:ext cx="1442357" cy="1471386"/>
        </a:xfrm>
        <a:prstGeom prst="smileyFac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講習会</a:t>
          </a:r>
          <a:endParaRPr kumimoji="1" lang="en-US" altLang="ja-JP" sz="1600"/>
        </a:p>
        <a:p>
          <a:pPr algn="l"/>
          <a:r>
            <a:rPr kumimoji="1" lang="ja-JP" altLang="en-US" sz="1600"/>
            <a:t>分会</a:t>
          </a:r>
          <a:endParaRPr kumimoji="1" lang="en-US" altLang="ja-JP" sz="1600"/>
        </a:p>
        <a:p>
          <a:pPr algn="l"/>
          <a:r>
            <a:rPr kumimoji="1" lang="ja-JP" altLang="en-US" sz="1600"/>
            <a:t>講師用</a:t>
          </a:r>
        </a:p>
      </xdr:txBody>
    </xdr:sp>
    <xdr:clientData/>
  </xdr:twoCellAnchor>
  <xdr:twoCellAnchor>
    <xdr:from>
      <xdr:col>17</xdr:col>
      <xdr:colOff>406400</xdr:colOff>
      <xdr:row>9</xdr:row>
      <xdr:rowOff>342900</xdr:rowOff>
    </xdr:from>
    <xdr:to>
      <xdr:col>27</xdr:col>
      <xdr:colOff>60960</xdr:colOff>
      <xdr:row>11</xdr:row>
      <xdr:rowOff>215900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26700" y="3314700"/>
          <a:ext cx="5229860" cy="63500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2</xdr:row>
      <xdr:rowOff>254000</xdr:rowOff>
    </xdr:from>
    <xdr:to>
      <xdr:col>6</xdr:col>
      <xdr:colOff>444500</xdr:colOff>
      <xdr:row>7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2400" y="1054100"/>
          <a:ext cx="2425700" cy="157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講習会用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分会用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講師用・内部使用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はココをクリック</a:t>
          </a:r>
        </a:p>
      </xdr:txBody>
    </xdr:sp>
    <xdr:clientData/>
  </xdr:twoCellAnchor>
  <xdr:twoCellAnchor>
    <xdr:from>
      <xdr:col>2</xdr:col>
      <xdr:colOff>50800</xdr:colOff>
      <xdr:row>1</xdr:row>
      <xdr:rowOff>76200</xdr:rowOff>
    </xdr:from>
    <xdr:to>
      <xdr:col>3</xdr:col>
      <xdr:colOff>101600</xdr:colOff>
      <xdr:row>2</xdr:row>
      <xdr:rowOff>228600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0900" y="482600"/>
          <a:ext cx="444500" cy="546100"/>
        </a:xfrm>
        <a:prstGeom prst="upArrow">
          <a:avLst/>
        </a:prstGeom>
        <a:solidFill>
          <a:srgbClr val="FF0000">
            <a:alpha val="22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nsaibou.or.jp/book_supplies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hk.kensaibou.or.jp/asp/index.asp" TargetMode="External"/><Relationship Id="rId1" Type="http://schemas.openxmlformats.org/officeDocument/2006/relationships/hyperlink" Target="file:///\\fkk-sv\&#31119;&#23798;&#30476;&#25903;&#37096;&#12458;&#12540;&#12480;&#12540;&#12471;&#12540;&#12488;(2019.10.1&#65374;).xls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5" tint="-0.249977111117893"/>
  </sheetPr>
  <dimension ref="A1:AF93"/>
  <sheetViews>
    <sheetView showGridLines="0" showRowColHeaders="0" tabSelected="1" zoomScale="80" zoomScaleNormal="80" zoomScaleSheetLayoutView="80" workbookViewId="0">
      <selection activeCell="J1" sqref="J1"/>
    </sheetView>
  </sheetViews>
  <sheetFormatPr defaultColWidth="8.875" defaultRowHeight="13.5" x14ac:dyDescent="0.15"/>
  <cols>
    <col min="1" max="1" width="2.37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9.375" customWidth="1"/>
    <col min="8" max="8" width="3.125" customWidth="1"/>
    <col min="9" max="9" width="7.2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9.875" customWidth="1"/>
    <col min="15" max="15" width="5.5" customWidth="1"/>
    <col min="16" max="16" width="18" customWidth="1"/>
    <col min="17" max="17" width="5.5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25" style="57" customWidth="1"/>
    <col min="27" max="27" width="5.25" customWidth="1"/>
    <col min="29" max="29" width="20.875" customWidth="1"/>
    <col min="30" max="30" width="9.125" customWidth="1"/>
    <col min="31" max="43" width="8.875" customWidth="1"/>
  </cols>
  <sheetData>
    <row r="1" spans="1:30" ht="32.450000000000003" customHeight="1" x14ac:dyDescent="0.15">
      <c r="A1" s="396"/>
      <c r="C1" s="446"/>
      <c r="J1" s="448" t="s">
        <v>377</v>
      </c>
      <c r="P1" s="120"/>
      <c r="S1" s="294" t="s">
        <v>20</v>
      </c>
      <c r="T1" s="81">
        <f ca="1">作業１入力シート用!Q4</f>
        <v>8</v>
      </c>
      <c r="U1" s="121" t="s">
        <v>19</v>
      </c>
      <c r="V1" s="82">
        <f ca="1">作業１入力シート用!P5</f>
        <v>1</v>
      </c>
      <c r="W1" s="121" t="s">
        <v>18</v>
      </c>
      <c r="X1" s="82">
        <f ca="1">作業１入力シート用!P6</f>
        <v>16</v>
      </c>
      <c r="Y1" s="121" t="str">
        <f ca="1">"日"&amp;IF(作業１入力シート用!F4=3,作業１入力シート用!E6,"")</f>
        <v>日（金）</v>
      </c>
      <c r="AA1" s="56"/>
      <c r="AD1" t="s">
        <v>1589</v>
      </c>
    </row>
    <row r="2" spans="1:30" ht="13.15" customHeight="1" x14ac:dyDescent="0.15">
      <c r="A2" s="402" t="str">
        <f>安全衛生図書・用品申込書!A2</f>
        <v/>
      </c>
      <c r="S2" s="295" t="str">
        <f ca="1">IF(作業１入力シート用!N2&lt;3,"申込日を記入してください。","")</f>
        <v/>
      </c>
      <c r="AA2" s="56"/>
    </row>
    <row r="3" spans="1:30" ht="27.6" customHeight="1" x14ac:dyDescent="0.15">
      <c r="A3" s="396"/>
      <c r="B3" s="912" t="s">
        <v>6</v>
      </c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  <c r="R3" s="912"/>
      <c r="S3" s="912"/>
      <c r="T3" s="912"/>
      <c r="U3" s="912"/>
      <c r="V3" s="912"/>
      <c r="W3" s="912"/>
      <c r="X3" s="912"/>
      <c r="Y3" s="912"/>
      <c r="AA3" s="56"/>
      <c r="AB3" s="60"/>
    </row>
    <row r="4" spans="1:30" ht="27.6" customHeight="1" x14ac:dyDescent="0.15">
      <c r="A4" s="396"/>
      <c r="B4" s="123" t="str">
        <f>IF($C$1="【支部専用】","支部コード","")</f>
        <v/>
      </c>
      <c r="C4" s="12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</row>
    <row r="5" spans="1:30" ht="27.6" customHeight="1" thickBot="1" x14ac:dyDescent="0.2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529" t="str">
        <f>IF($S$40=安全衛生図書・用品申込書!$S$40,"","注意：安全衛生シート・用品申込書シートと金額が違います！！！")</f>
        <v/>
      </c>
    </row>
    <row r="6" spans="1:30" ht="26.25" customHeight="1" thickTop="1" thickBot="1" x14ac:dyDescent="0.2">
      <c r="A6" s="396"/>
      <c r="B6" s="913" t="s">
        <v>384</v>
      </c>
      <c r="C6" s="914"/>
      <c r="D6" s="914"/>
      <c r="E6" s="914"/>
      <c r="F6" s="914"/>
      <c r="G6" s="914"/>
      <c r="H6" s="914"/>
      <c r="I6" s="914"/>
      <c r="K6" s="289"/>
      <c r="L6" s="915" t="s">
        <v>249</v>
      </c>
      <c r="M6" s="915"/>
      <c r="N6" s="915"/>
      <c r="O6" s="915"/>
      <c r="P6" s="916"/>
      <c r="Q6" s="917" t="s">
        <v>269</v>
      </c>
      <c r="R6" s="918"/>
      <c r="S6" s="918"/>
      <c r="T6" s="918"/>
      <c r="U6" s="918"/>
      <c r="V6" s="918"/>
      <c r="W6" s="919"/>
      <c r="X6" s="126"/>
      <c r="Y6" s="126"/>
      <c r="AA6" s="56"/>
      <c r="AB6" s="60"/>
    </row>
    <row r="7" spans="1:30" ht="28.15" customHeight="1" thickTop="1" x14ac:dyDescent="0.15">
      <c r="A7" s="396"/>
      <c r="B7" s="17"/>
      <c r="C7" s="465" t="str">
        <f>安全衛生図書・用品申込書!L1</f>
        <v>Ver100.9 令和７.４.１単価</v>
      </c>
      <c r="D7" s="17"/>
      <c r="E7" s="17"/>
      <c r="F7" s="17"/>
      <c r="G7" s="17"/>
      <c r="H7" s="17"/>
      <c r="I7" s="57"/>
      <c r="J7" s="120"/>
      <c r="K7" s="120"/>
      <c r="L7" s="127" t="s">
        <v>259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30" ht="21" customHeight="1" thickBot="1" x14ac:dyDescent="0.25">
      <c r="A8" s="396"/>
      <c r="B8" s="129" t="s">
        <v>705</v>
      </c>
      <c r="C8" s="130"/>
      <c r="E8" s="128"/>
      <c r="G8" s="137"/>
      <c r="H8" s="920" t="s">
        <v>707</v>
      </c>
      <c r="I8" s="920"/>
      <c r="J8" s="920"/>
      <c r="K8" s="920"/>
      <c r="L8" s="921" t="s">
        <v>260</v>
      </c>
      <c r="M8" s="921"/>
      <c r="N8" s="921"/>
      <c r="O8" s="921"/>
      <c r="P8" s="57"/>
      <c r="Q8" s="922"/>
      <c r="R8" s="922"/>
      <c r="S8" s="922"/>
      <c r="T8" s="922"/>
      <c r="U8" s="922"/>
      <c r="V8" s="922"/>
      <c r="AA8" s="56"/>
      <c r="AB8" s="60"/>
    </row>
    <row r="9" spans="1:30" ht="24" x14ac:dyDescent="0.15">
      <c r="A9" s="396"/>
      <c r="B9" s="923" t="s">
        <v>385</v>
      </c>
      <c r="C9" s="924"/>
      <c r="D9" s="924"/>
      <c r="E9" s="925"/>
      <c r="F9" s="925"/>
      <c r="G9" s="925"/>
      <c r="H9" s="925"/>
      <c r="I9" s="925"/>
      <c r="J9" s="925"/>
      <c r="K9" s="925"/>
      <c r="L9" s="925"/>
      <c r="M9" s="926"/>
      <c r="N9" s="926"/>
      <c r="O9" s="927"/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</row>
    <row r="10" spans="1:30" s="1" customFormat="1" ht="32.25" x14ac:dyDescent="0.15">
      <c r="A10" s="401" t="str">
        <f>IF($C$1="講習会用","建災防福島県支部","")</f>
        <v/>
      </c>
      <c r="B10" s="940" t="str">
        <f>IF($C$1="【支部専用】","支部名","会社名")</f>
        <v>会社名</v>
      </c>
      <c r="C10" s="941"/>
      <c r="D10" s="941"/>
      <c r="E10" s="942"/>
      <c r="F10" s="943"/>
      <c r="G10" s="943"/>
      <c r="H10" s="943"/>
      <c r="I10" s="943"/>
      <c r="J10" s="943"/>
      <c r="K10" s="943"/>
      <c r="L10" s="943"/>
      <c r="M10" s="944"/>
      <c r="N10" s="944"/>
      <c r="O10" s="945"/>
      <c r="P10" s="946" t="s">
        <v>381</v>
      </c>
      <c r="Q10" s="949" t="s">
        <v>704</v>
      </c>
      <c r="R10" s="950"/>
      <c r="S10" s="950"/>
      <c r="T10" s="950"/>
      <c r="U10" s="950"/>
      <c r="V10" s="951"/>
      <c r="W10" s="340"/>
      <c r="X10" s="340"/>
      <c r="Y10" s="341"/>
      <c r="Z10" s="131"/>
      <c r="AA10" s="132"/>
      <c r="AB10" s="60"/>
      <c r="AC10"/>
      <c r="AD10"/>
    </row>
    <row r="11" spans="1:30" s="1" customFormat="1" ht="26.45" customHeight="1" x14ac:dyDescent="0.15">
      <c r="A11" s="401" t="str">
        <f>IF($C$1="講習会用","9608061","")</f>
        <v/>
      </c>
      <c r="B11" s="32" t="s">
        <v>8</v>
      </c>
      <c r="C11" s="33"/>
      <c r="D11" s="33"/>
      <c r="E11" s="493"/>
      <c r="F11" s="408" t="s">
        <v>697</v>
      </c>
      <c r="G11" s="494"/>
      <c r="H11" s="33" t="s">
        <v>9</v>
      </c>
      <c r="I11" s="34"/>
      <c r="J11" s="33"/>
      <c r="K11" s="35"/>
      <c r="L11" s="35"/>
      <c r="M11" s="35"/>
      <c r="N11" s="35"/>
      <c r="O11" s="410"/>
      <c r="P11" s="947"/>
      <c r="Q11" s="952" t="s">
        <v>675</v>
      </c>
      <c r="R11" s="953"/>
      <c r="S11" s="953"/>
      <c r="T11" s="954"/>
      <c r="U11" s="954"/>
      <c r="V11" s="955"/>
      <c r="W11"/>
      <c r="X11"/>
      <c r="Y11" s="365"/>
      <c r="Z11" s="131"/>
      <c r="AA11" s="132"/>
      <c r="AB11" s="529" t="str">
        <f>IF($S$40=安全衛生図書・用品申込書!$S$40,"","注意：安全衛生シート・用品申込書シートと金額が違います！！！")</f>
        <v/>
      </c>
    </row>
    <row r="12" spans="1:30" s="1" customFormat="1" ht="32.25" x14ac:dyDescent="0.15">
      <c r="A12" s="401" t="str">
        <f>IF($C$1="講習会用","福島県福島市五月町4－25","")</f>
        <v/>
      </c>
      <c r="B12" s="411"/>
      <c r="C12" s="956"/>
      <c r="D12" s="957"/>
      <c r="E12" s="957"/>
      <c r="F12" s="957"/>
      <c r="G12" s="957"/>
      <c r="H12" s="957"/>
      <c r="I12" s="957"/>
      <c r="J12" s="957"/>
      <c r="K12" s="957"/>
      <c r="L12" s="957"/>
      <c r="M12" s="958"/>
      <c r="N12" s="958"/>
      <c r="O12" s="959"/>
      <c r="P12" s="948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</row>
    <row r="13" spans="1:30" s="1" customFormat="1" ht="6.75" customHeight="1" x14ac:dyDescent="0.15">
      <c r="A13" s="401"/>
      <c r="B13" s="928"/>
      <c r="C13" s="929"/>
      <c r="D13" s="929"/>
      <c r="E13" s="929"/>
      <c r="F13" s="929"/>
      <c r="G13" s="929"/>
      <c r="H13" s="929"/>
      <c r="I13" s="929"/>
      <c r="J13" s="929"/>
      <c r="K13" s="929"/>
      <c r="L13" s="929"/>
      <c r="M13" s="929"/>
      <c r="N13" s="929"/>
      <c r="O13" s="929"/>
      <c r="P13" s="929"/>
      <c r="Q13" s="929"/>
      <c r="R13" s="929"/>
      <c r="S13" s="929"/>
      <c r="T13" s="929"/>
      <c r="U13" s="929"/>
      <c r="V13" s="929"/>
      <c r="W13" s="929"/>
      <c r="X13" s="929"/>
      <c r="Y13" s="930"/>
      <c r="Z13" s="131"/>
      <c r="AA13" s="132"/>
    </row>
    <row r="14" spans="1:30" s="1" customFormat="1" ht="26.25" customHeight="1" x14ac:dyDescent="0.15">
      <c r="A14" s="401" t="str">
        <f>IF($C$1="講習会用","佐藤","")</f>
        <v/>
      </c>
      <c r="B14" s="931" t="s">
        <v>26</v>
      </c>
      <c r="C14" s="932"/>
      <c r="D14" s="932"/>
      <c r="E14" s="933"/>
      <c r="F14" s="933"/>
      <c r="G14" s="933"/>
      <c r="H14" s="933"/>
      <c r="I14" s="391" t="s">
        <v>25</v>
      </c>
      <c r="J14" s="934" t="s">
        <v>7</v>
      </c>
      <c r="K14" s="935"/>
      <c r="L14" s="495"/>
      <c r="M14" s="405" t="s">
        <v>697</v>
      </c>
      <c r="N14" s="496"/>
      <c r="O14" s="405" t="s">
        <v>697</v>
      </c>
      <c r="P14" s="497"/>
      <c r="Q14" s="102"/>
      <c r="R14" s="390" t="s">
        <v>689</v>
      </c>
      <c r="S14" s="936"/>
      <c r="T14" s="936"/>
      <c r="U14" s="936"/>
      <c r="V14" s="936"/>
      <c r="W14" s="936"/>
      <c r="X14" s="936"/>
      <c r="Y14" s="937"/>
      <c r="Z14" s="131"/>
      <c r="AA14" s="132"/>
    </row>
    <row r="15" spans="1:30" s="1" customFormat="1" ht="7.15" customHeight="1" thickBot="1" x14ac:dyDescent="0.2">
      <c r="A15" s="397"/>
      <c r="B15" s="486"/>
      <c r="C15" s="487"/>
      <c r="D15" s="487"/>
      <c r="E15" s="487"/>
      <c r="F15" s="487"/>
      <c r="G15" s="487"/>
      <c r="H15" s="487"/>
      <c r="I15" s="487"/>
      <c r="J15" s="487"/>
      <c r="K15" s="488"/>
      <c r="L15" s="488"/>
      <c r="M15" s="488"/>
      <c r="N15" s="488"/>
      <c r="O15" s="488"/>
      <c r="P15" s="488"/>
      <c r="Q15" s="489"/>
      <c r="R15" s="489"/>
      <c r="S15" s="490"/>
      <c r="T15" s="488"/>
      <c r="U15" s="488"/>
      <c r="V15" s="488"/>
      <c r="W15" s="488"/>
      <c r="X15" s="488"/>
      <c r="Y15" s="491"/>
      <c r="Z15" s="131"/>
      <c r="AA15" s="132"/>
    </row>
    <row r="16" spans="1:30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28" s="4" customFormat="1" ht="24" customHeight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938"/>
      <c r="I17" s="914"/>
      <c r="J17" s="939"/>
      <c r="K17" s="53" t="s">
        <v>44</v>
      </c>
      <c r="L17" s="61" t="s">
        <v>10</v>
      </c>
      <c r="M17" s="61"/>
      <c r="N17" s="61"/>
      <c r="O17" s="61"/>
      <c r="Q17" s="54"/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</row>
    <row r="18" spans="1:28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28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28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60"/>
      <c r="I20" s="961"/>
      <c r="J20" s="961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457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28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28" ht="20.45" customHeight="1" x14ac:dyDescent="0.15">
      <c r="A22" s="396"/>
      <c r="B22" s="139"/>
      <c r="D22" s="41" t="str">
        <f>安全衛生図書・用品申込書!D22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</row>
    <row r="23" spans="1:28" ht="24" x14ac:dyDescent="0.15">
      <c r="A23" s="396"/>
      <c r="B23" s="80"/>
      <c r="E23" s="962" t="s">
        <v>56</v>
      </c>
      <c r="F23" s="962"/>
      <c r="G23" s="510"/>
      <c r="H23" s="364" t="s">
        <v>19</v>
      </c>
      <c r="L23" s="529" t="str">
        <f>IF($S$40=安全衛生図書・用品申込書!$S$40,"","注意：安全衛生シート・用品申込書シートと金額が違います！！！")</f>
        <v/>
      </c>
      <c r="Y23" s="144"/>
      <c r="AA23" s="56"/>
      <c r="AB23" s="529" t="str">
        <f>IF($S$40=安全衛生図書・用品申込書!$S$40,"","注意：安全衛生シート・用品申込書シートと金額が違います！！！")</f>
        <v/>
      </c>
    </row>
    <row r="24" spans="1:28" ht="24" x14ac:dyDescent="0.15">
      <c r="A24" s="396"/>
      <c r="B24" s="80"/>
      <c r="G24" s="511"/>
      <c r="H24" s="364" t="s">
        <v>17</v>
      </c>
      <c r="I24" s="511"/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</row>
    <row r="25" spans="1:28" ht="19.899999999999999" customHeight="1" x14ac:dyDescent="0.15">
      <c r="A25" s="396"/>
      <c r="B25" s="145"/>
      <c r="C25" s="980" t="s">
        <v>1569</v>
      </c>
      <c r="D25" s="981"/>
      <c r="E25" s="981"/>
      <c r="F25" s="981"/>
      <c r="G25" s="981"/>
      <c r="H25" s="981"/>
      <c r="I25" s="981"/>
      <c r="J25" s="981"/>
      <c r="K25" s="981"/>
      <c r="L25" s="981"/>
      <c r="M25" s="981"/>
      <c r="N25" s="981"/>
      <c r="O25" s="981"/>
      <c r="P25" s="981"/>
      <c r="Q25" s="981"/>
      <c r="R25" s="981"/>
      <c r="S25" s="981"/>
      <c r="T25" s="146"/>
      <c r="U25" s="146"/>
      <c r="V25" s="146"/>
      <c r="W25" s="146"/>
      <c r="X25" s="146"/>
      <c r="Y25" s="147"/>
      <c r="AA25" s="56"/>
    </row>
    <row r="26" spans="1:28" ht="34.5" customHeight="1" x14ac:dyDescent="0.15">
      <c r="A26" s="396"/>
      <c r="B26" s="963" t="s">
        <v>5</v>
      </c>
      <c r="C26" s="964"/>
      <c r="D26" s="967"/>
      <c r="E26" s="968"/>
      <c r="F26" s="968"/>
      <c r="G26" s="968"/>
      <c r="H26" s="968"/>
      <c r="I26" s="968"/>
      <c r="J26" s="968"/>
      <c r="K26" s="968"/>
      <c r="L26" s="968"/>
      <c r="M26" s="968"/>
      <c r="N26" s="968"/>
      <c r="O26" s="968"/>
      <c r="P26" s="968"/>
      <c r="Q26" s="968"/>
      <c r="R26" s="968"/>
      <c r="S26" s="968"/>
      <c r="T26" s="968"/>
      <c r="U26" s="968"/>
      <c r="V26" s="968"/>
      <c r="W26" s="968"/>
      <c r="X26" s="968"/>
      <c r="Y26" s="969"/>
      <c r="AA26" s="56"/>
    </row>
    <row r="27" spans="1:28" ht="34.5" customHeight="1" thickBot="1" x14ac:dyDescent="0.2">
      <c r="A27" s="396"/>
      <c r="B27" s="965"/>
      <c r="C27" s="966"/>
      <c r="D27" s="970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2"/>
      <c r="AA27" s="56"/>
    </row>
    <row r="28" spans="1:28" ht="22.9" customHeight="1" thickBot="1" x14ac:dyDescent="0.25">
      <c r="A28" s="396"/>
      <c r="B28" s="973" t="s">
        <v>251</v>
      </c>
      <c r="C28" s="973"/>
      <c r="D28" s="973"/>
      <c r="E28" s="973"/>
      <c r="F28" s="973"/>
      <c r="G28" s="973"/>
      <c r="H28" s="973"/>
      <c r="I28" s="973"/>
      <c r="J28" s="973"/>
      <c r="K28" s="973"/>
      <c r="L28" s="973"/>
      <c r="M28" s="973"/>
      <c r="N28" s="973"/>
      <c r="O28" s="973"/>
      <c r="P28" s="973"/>
      <c r="Q28" s="973"/>
      <c r="R28" s="973"/>
      <c r="S28" s="973"/>
      <c r="T28" s="973"/>
      <c r="U28" s="973"/>
      <c r="V28" s="973"/>
      <c r="W28" s="973"/>
      <c r="X28" s="973"/>
      <c r="Y28" s="973"/>
      <c r="AA28" s="56"/>
    </row>
    <row r="29" spans="1:28" ht="32.25" x14ac:dyDescent="0.15">
      <c r="A29" s="396"/>
      <c r="B29" s="974" t="str">
        <f>IF($C$1="【支部専用】","分会名","会社名：")</f>
        <v>会社名：</v>
      </c>
      <c r="C29" s="975"/>
      <c r="D29" s="975"/>
      <c r="E29" s="975"/>
      <c r="F29" s="976"/>
      <c r="G29" s="976"/>
      <c r="H29" s="976"/>
      <c r="I29" s="976"/>
      <c r="J29" s="976"/>
      <c r="K29" s="976"/>
      <c r="L29" s="976"/>
      <c r="M29" s="976"/>
      <c r="N29" s="976"/>
      <c r="O29" s="976"/>
      <c r="P29" s="976"/>
      <c r="Q29" s="976"/>
      <c r="R29" s="976"/>
      <c r="S29" s="976"/>
      <c r="T29" s="977"/>
      <c r="U29" s="977"/>
      <c r="V29" s="977"/>
      <c r="W29" s="977"/>
      <c r="X29" s="977"/>
      <c r="Y29" s="148"/>
      <c r="AA29" s="56"/>
    </row>
    <row r="30" spans="1:28" ht="32.25" x14ac:dyDescent="0.15">
      <c r="A30" s="396"/>
      <c r="B30" s="978" t="str">
        <f>IF($C$1="【支部専用】","","部課名：")</f>
        <v>部課名：</v>
      </c>
      <c r="C30" s="979"/>
      <c r="D30" s="979"/>
      <c r="E30" s="979"/>
      <c r="F30" s="996"/>
      <c r="G30" s="996"/>
      <c r="H30" s="996"/>
      <c r="I30" s="996"/>
      <c r="J30" s="996"/>
      <c r="K30" s="996"/>
      <c r="L30" s="996"/>
      <c r="M30" s="957"/>
      <c r="N30" s="957"/>
      <c r="O30" s="957"/>
      <c r="P30" s="996"/>
      <c r="Q30" s="996"/>
      <c r="R30" s="996"/>
      <c r="S30" s="996"/>
      <c r="T30" s="997"/>
      <c r="U30" s="997"/>
      <c r="V30" s="997"/>
      <c r="W30" s="997"/>
      <c r="X30" s="997"/>
      <c r="Y30" s="149"/>
      <c r="AA30" s="56"/>
    </row>
    <row r="31" spans="1:28" ht="28.5" x14ac:dyDescent="0.15">
      <c r="A31" s="396"/>
      <c r="B31" s="12" t="s">
        <v>374</v>
      </c>
      <c r="C31" s="88"/>
      <c r="D31" s="9"/>
      <c r="E31" s="499"/>
      <c r="F31" s="409" t="s">
        <v>697</v>
      </c>
      <c r="G31" s="498"/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B31" s="529" t="str">
        <f>IF($S$40=安全衛生図書・用品申込書!$S$40,"","注意：安全衛生シート・用品申込書シートと金額が違います！！！")</f>
        <v/>
      </c>
    </row>
    <row r="32" spans="1:28" ht="30.75" x14ac:dyDescent="0.2">
      <c r="A32" s="396"/>
      <c r="B32" s="5"/>
      <c r="C32" s="998"/>
      <c r="D32" s="999"/>
      <c r="E32" s="999"/>
      <c r="F32" s="999"/>
      <c r="G32" s="999"/>
      <c r="H32" s="999"/>
      <c r="I32" s="999"/>
      <c r="J32" s="999"/>
      <c r="K32" s="999"/>
      <c r="L32" s="999"/>
      <c r="M32" s="1000"/>
      <c r="N32" s="1000"/>
      <c r="O32" s="1000"/>
      <c r="P32" s="999"/>
      <c r="Q32" s="999"/>
      <c r="R32" s="999"/>
      <c r="S32" s="999"/>
      <c r="T32" s="999"/>
      <c r="U32" s="999"/>
      <c r="V32" s="999"/>
      <c r="W32" s="999"/>
      <c r="X32" s="999"/>
      <c r="Y32" s="87"/>
      <c r="AA32" s="56"/>
    </row>
    <row r="33" spans="1:32" ht="29.25" thickBot="1" x14ac:dyDescent="0.25">
      <c r="A33" s="396"/>
      <c r="B33" s="1001" t="s">
        <v>27</v>
      </c>
      <c r="C33" s="1002"/>
      <c r="D33" s="362"/>
      <c r="E33" s="1003"/>
      <c r="F33" s="1003"/>
      <c r="G33" s="1003"/>
      <c r="H33" s="1003"/>
      <c r="I33" s="152" t="s">
        <v>25</v>
      </c>
      <c r="J33" s="1004" t="s">
        <v>12</v>
      </c>
      <c r="K33" s="1004"/>
      <c r="L33" s="500"/>
      <c r="M33" s="406" t="s">
        <v>697</v>
      </c>
      <c r="N33" s="501"/>
      <c r="O33" s="406" t="s">
        <v>697</v>
      </c>
      <c r="P33" s="502"/>
      <c r="Q33" s="99"/>
      <c r="R33" s="99"/>
      <c r="S33" s="306"/>
      <c r="T33" s="100"/>
      <c r="U33" s="100"/>
      <c r="V33" s="100"/>
      <c r="W33" s="100"/>
      <c r="X33" s="100"/>
      <c r="Y33" s="101"/>
      <c r="AA33" s="56"/>
    </row>
    <row r="34" spans="1:32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E34" s="1"/>
      <c r="AF34" s="1"/>
    </row>
    <row r="35" spans="1:32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32" ht="33" customHeight="1" x14ac:dyDescent="0.15">
      <c r="A36" s="399"/>
      <c r="B36" s="1005" t="s">
        <v>369</v>
      </c>
      <c r="C36" s="1006"/>
      <c r="D36" s="1006"/>
      <c r="E36" s="1006"/>
      <c r="F36" s="1006"/>
      <c r="G36" s="1006"/>
      <c r="H36" s="1006"/>
      <c r="I36" s="1006"/>
      <c r="J36" s="1006"/>
      <c r="K36" s="1006"/>
      <c r="L36" s="914"/>
      <c r="M36" s="120"/>
      <c r="N36" s="120"/>
      <c r="O36" s="120"/>
      <c r="P36" s="155" t="s">
        <v>23</v>
      </c>
      <c r="Q36" s="1007" t="s">
        <v>999</v>
      </c>
      <c r="R36" s="1007"/>
      <c r="S36" s="1007"/>
      <c r="T36" s="1007"/>
      <c r="U36" s="1007"/>
      <c r="V36" s="1007"/>
      <c r="W36" s="1007"/>
      <c r="X36" s="156"/>
      <c r="Y36" s="156"/>
      <c r="AA36" s="56"/>
    </row>
    <row r="37" spans="1:32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82" t="s">
        <v>262</v>
      </c>
      <c r="AA37" s="983" t="s">
        <v>261</v>
      </c>
    </row>
    <row r="38" spans="1:32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41"/>
      <c r="AA38" s="984"/>
    </row>
    <row r="39" spans="1:32" ht="7.9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</row>
    <row r="40" spans="1:32" ht="31.5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503" t="str">
        <f>IF(SUM(S41:S43)=0,"",SUM(S41:S43))</f>
        <v/>
      </c>
      <c r="T40" s="985"/>
      <c r="U40" s="986"/>
      <c r="V40" s="986"/>
      <c r="W40" s="986"/>
      <c r="X40" s="986"/>
      <c r="Y40" s="987"/>
      <c r="Z40" s="240"/>
      <c r="AA40" s="134"/>
    </row>
    <row r="41" spans="1:32" ht="30.75" x14ac:dyDescent="0.15">
      <c r="A41" s="396"/>
      <c r="B41" s="94"/>
      <c r="C41" s="95"/>
      <c r="D41" s="95"/>
      <c r="E41" s="95"/>
      <c r="F41" s="95"/>
      <c r="G41" s="95"/>
      <c r="H41" s="95"/>
      <c r="I41" s="507" t="s">
        <v>793</v>
      </c>
      <c r="J41" s="508"/>
      <c r="K41" s="508"/>
      <c r="L41" s="95"/>
      <c r="M41" s="95"/>
      <c r="N41" s="95"/>
      <c r="O41" s="95"/>
      <c r="P41" s="95"/>
      <c r="Q41" s="95"/>
      <c r="R41" s="170"/>
      <c r="S41" s="504" t="str">
        <f>安全衛生図書・用品申込書!S41</f>
        <v/>
      </c>
      <c r="T41" s="988"/>
      <c r="U41" s="989"/>
      <c r="V41" s="989"/>
      <c r="W41" s="989"/>
      <c r="X41" s="989"/>
      <c r="Y41" s="990"/>
      <c r="Z41" s="240"/>
      <c r="AA41" s="134"/>
    </row>
    <row r="42" spans="1:32" ht="30.75" x14ac:dyDescent="0.15">
      <c r="A42" s="396"/>
      <c r="B42" s="172"/>
      <c r="C42" s="173"/>
      <c r="D42" s="173"/>
      <c r="E42" s="173"/>
      <c r="F42" s="173"/>
      <c r="G42" s="173"/>
      <c r="H42" s="173"/>
      <c r="I42" s="991" t="s">
        <v>794</v>
      </c>
      <c r="J42" s="992"/>
      <c r="K42" s="509"/>
      <c r="L42" s="363"/>
      <c r="M42" s="363"/>
      <c r="N42" s="363"/>
      <c r="O42" s="363"/>
      <c r="P42" s="363"/>
      <c r="Q42" s="363"/>
      <c r="R42" s="174"/>
      <c r="S42" s="505" t="str">
        <f>安全衛生図書・用品申込書!S42</f>
        <v/>
      </c>
      <c r="T42" s="993" t="str">
        <f>IF(作業１入力シート用!C22=0,"","送料サービス")</f>
        <v/>
      </c>
      <c r="U42" s="994"/>
      <c r="V42" s="994"/>
      <c r="W42" s="994"/>
      <c r="X42" s="994"/>
      <c r="Y42" s="995"/>
      <c r="Z42" s="176" t="str">
        <f>IF(安全衛生図書・用品申込書!Z42="","",安全衛生図書・用品申込書!Z42)</f>
        <v/>
      </c>
      <c r="AA42" s="288" t="str">
        <f>IF(安全衛生図書・用品申込書!AA42="","",安全衛生図書・用品申込書!AA42)</f>
        <v/>
      </c>
      <c r="AC42" s="6"/>
      <c r="AD42" s="6"/>
    </row>
    <row r="43" spans="1:32" ht="31.5" thickBot="1" x14ac:dyDescent="0.2">
      <c r="A43" s="396"/>
      <c r="B43" s="177"/>
      <c r="C43" s="178"/>
      <c r="D43" s="178"/>
      <c r="E43" s="178"/>
      <c r="F43" s="178"/>
      <c r="G43" s="178"/>
      <c r="H43" s="178"/>
      <c r="I43" s="1022" t="s">
        <v>795</v>
      </c>
      <c r="J43" s="1023"/>
      <c r="K43" s="1024"/>
      <c r="L43" s="438" t="str">
        <f>安全衛生図書・用品申込書!L43</f>
        <v/>
      </c>
      <c r="M43" s="91"/>
      <c r="N43" s="91"/>
      <c r="O43" s="91"/>
      <c r="P43" s="92"/>
      <c r="Q43" s="92"/>
      <c r="R43" s="93"/>
      <c r="S43" s="506" t="str">
        <f>安全衛生図書・用品申込書!S43</f>
        <v/>
      </c>
      <c r="T43" s="1025"/>
      <c r="U43" s="1026"/>
      <c r="V43" s="1026"/>
      <c r="W43" s="1026"/>
      <c r="X43" s="1026"/>
      <c r="Y43" s="1027"/>
      <c r="Z43" s="176" t="str">
        <f>IF(安全衛生図書・用品申込書!Z43="","",安全衛生図書・用品申込書!Z43)</f>
        <v/>
      </c>
      <c r="AA43" s="288" t="str">
        <f>IF(安全衛生図書・用品申込書!AA43="","",安全衛生図書・用品申込書!AA43)</f>
        <v/>
      </c>
    </row>
    <row r="44" spans="1:32" ht="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</row>
    <row r="45" spans="1:32" ht="21" customHeight="1" x14ac:dyDescent="0.15">
      <c r="A45" s="396"/>
      <c r="B45" s="1028" t="s">
        <v>43</v>
      </c>
      <c r="C45" s="1029"/>
      <c r="D45" s="1029"/>
      <c r="E45" s="1029"/>
      <c r="F45" s="1029"/>
      <c r="G45" s="1029"/>
      <c r="H45" s="1029"/>
      <c r="I45" s="1030"/>
      <c r="J45" s="1031" t="s">
        <v>0</v>
      </c>
      <c r="K45" s="1032"/>
      <c r="L45" s="1032"/>
      <c r="M45" s="1033"/>
      <c r="N45" s="1033"/>
      <c r="O45" s="1034"/>
      <c r="P45" s="200" t="s">
        <v>1</v>
      </c>
      <c r="Q45" s="1031" t="s">
        <v>2</v>
      </c>
      <c r="R45" s="1035"/>
      <c r="S45" s="310" t="s">
        <v>3</v>
      </c>
      <c r="T45" s="1031" t="s">
        <v>4</v>
      </c>
      <c r="U45" s="1036"/>
      <c r="V45" s="1036"/>
      <c r="W45" s="1036"/>
      <c r="X45" s="1036"/>
      <c r="Y45" s="1037"/>
      <c r="Z45" s="240"/>
      <c r="AA45" s="134"/>
    </row>
    <row r="46" spans="1:32" ht="40.15" customHeight="1" x14ac:dyDescent="0.15">
      <c r="A46" s="396"/>
      <c r="B46" s="1008">
        <v>1</v>
      </c>
      <c r="C46" s="1009"/>
      <c r="D46" s="1010"/>
      <c r="E46" s="1011"/>
      <c r="F46" s="1011"/>
      <c r="G46" s="1011"/>
      <c r="H46" s="1011"/>
      <c r="I46" s="1012"/>
      <c r="J46" s="1013" t="str">
        <f>安全衛生図書・用品申込書!J46</f>
        <v/>
      </c>
      <c r="K46" s="1014"/>
      <c r="L46" s="1014"/>
      <c r="M46" s="1014"/>
      <c r="N46" s="1014"/>
      <c r="O46" s="1015"/>
      <c r="P46" s="512"/>
      <c r="Q46" s="1016" t="str">
        <f>安全衛生図書・用品申込書!Q46</f>
        <v/>
      </c>
      <c r="R46" s="1017"/>
      <c r="S46" s="513" t="str">
        <f>安全衛生図書・用品申込書!S46</f>
        <v/>
      </c>
      <c r="T46" s="1018"/>
      <c r="U46" s="1019"/>
      <c r="V46" s="1019"/>
      <c r="W46" s="1019"/>
      <c r="X46" s="1019"/>
      <c r="Y46" s="1020"/>
      <c r="Z46" s="176" t="str">
        <f>IF(安全衛生図書・用品申込書!Z46="","",安全衛生図書・用品申込書!Z46)</f>
        <v/>
      </c>
      <c r="AA46" s="288" t="str">
        <f>IF(安全衛生図書・用品申込書!AA46="","",安全衛生図書・用品申込書!AA46)</f>
        <v/>
      </c>
      <c r="AB46" s="1021"/>
      <c r="AC46" s="914"/>
      <c r="AD46" s="914"/>
    </row>
    <row r="47" spans="1:32" ht="40.15" customHeight="1" x14ac:dyDescent="0.15">
      <c r="A47" s="396"/>
      <c r="B47" s="1038">
        <v>2</v>
      </c>
      <c r="C47" s="1039"/>
      <c r="D47" s="1010"/>
      <c r="E47" s="1011"/>
      <c r="F47" s="1011"/>
      <c r="G47" s="1011"/>
      <c r="H47" s="1011"/>
      <c r="I47" s="1012"/>
      <c r="J47" s="1013" t="str">
        <f>安全衛生図書・用品申込書!J47</f>
        <v/>
      </c>
      <c r="K47" s="1014"/>
      <c r="L47" s="1014"/>
      <c r="M47" s="1014"/>
      <c r="N47" s="1014"/>
      <c r="O47" s="1015"/>
      <c r="P47" s="512"/>
      <c r="Q47" s="1016" t="str">
        <f>安全衛生図書・用品申込書!Q47</f>
        <v/>
      </c>
      <c r="R47" s="1017"/>
      <c r="S47" s="513" t="str">
        <f>安全衛生図書・用品申込書!S47</f>
        <v/>
      </c>
      <c r="T47" s="1040"/>
      <c r="U47" s="1041"/>
      <c r="V47" s="1041"/>
      <c r="W47" s="1041"/>
      <c r="X47" s="1041"/>
      <c r="Y47" s="1042"/>
      <c r="Z47" s="176" t="str">
        <f>IF(安全衛生図書・用品申込書!Z47="","",安全衛生図書・用品申込書!Z47)</f>
        <v/>
      </c>
      <c r="AA47" s="288" t="str">
        <f>IF(安全衛生図書・用品申込書!AA47="","",安全衛生図書・用品申込書!AA47)</f>
        <v/>
      </c>
      <c r="AB47" s="529" t="str">
        <f>IF($S$40=安全衛生図書・用品申込書!$S$40,"","注意：安全衛生シート・用品申込書シートと金額が違います！！！")</f>
        <v/>
      </c>
    </row>
    <row r="48" spans="1:32" ht="40.15" customHeight="1" x14ac:dyDescent="0.15">
      <c r="A48" s="396"/>
      <c r="B48" s="1038">
        <v>3</v>
      </c>
      <c r="C48" s="1039"/>
      <c r="D48" s="1010"/>
      <c r="E48" s="1011"/>
      <c r="F48" s="1011"/>
      <c r="G48" s="1011"/>
      <c r="H48" s="1011"/>
      <c r="I48" s="1012"/>
      <c r="J48" s="1013" t="str">
        <f>安全衛生図書・用品申込書!J48</f>
        <v/>
      </c>
      <c r="K48" s="1014"/>
      <c r="L48" s="1014"/>
      <c r="M48" s="1014"/>
      <c r="N48" s="1014"/>
      <c r="O48" s="1015"/>
      <c r="P48" s="512"/>
      <c r="Q48" s="1016" t="str">
        <f>安全衛生図書・用品申込書!Q48</f>
        <v/>
      </c>
      <c r="R48" s="1017"/>
      <c r="S48" s="513" t="str">
        <f>安全衛生図書・用品申込書!S48</f>
        <v/>
      </c>
      <c r="T48" s="1040"/>
      <c r="U48" s="1041"/>
      <c r="V48" s="1041"/>
      <c r="W48" s="1041"/>
      <c r="X48" s="1041"/>
      <c r="Y48" s="1042"/>
      <c r="Z48" s="176" t="str">
        <f>IF(安全衛生図書・用品申込書!Z48="","",安全衛生図書・用品申込書!Z48)</f>
        <v/>
      </c>
      <c r="AA48" s="288" t="str">
        <f>IF(安全衛生図書・用品申込書!AA48="","",安全衛生図書・用品申込書!AA48)</f>
        <v/>
      </c>
      <c r="AB48" s="60" t="s">
        <v>791</v>
      </c>
    </row>
    <row r="49" spans="1:28" ht="40.15" customHeight="1" x14ac:dyDescent="0.15">
      <c r="A49" s="396"/>
      <c r="B49" s="1038">
        <v>4</v>
      </c>
      <c r="C49" s="1039"/>
      <c r="D49" s="1010"/>
      <c r="E49" s="1011"/>
      <c r="F49" s="1011"/>
      <c r="G49" s="1011"/>
      <c r="H49" s="1011"/>
      <c r="I49" s="1012"/>
      <c r="J49" s="1013" t="str">
        <f>安全衛生図書・用品申込書!J49</f>
        <v/>
      </c>
      <c r="K49" s="1014"/>
      <c r="L49" s="1014"/>
      <c r="M49" s="1014"/>
      <c r="N49" s="1014"/>
      <c r="O49" s="1015"/>
      <c r="P49" s="512"/>
      <c r="Q49" s="1016" t="str">
        <f>安全衛生図書・用品申込書!Q49</f>
        <v/>
      </c>
      <c r="R49" s="1017"/>
      <c r="S49" s="513" t="str">
        <f>安全衛生図書・用品申込書!S49</f>
        <v/>
      </c>
      <c r="T49" s="1040"/>
      <c r="U49" s="1041"/>
      <c r="V49" s="1041"/>
      <c r="W49" s="1041"/>
      <c r="X49" s="1041"/>
      <c r="Y49" s="1042"/>
      <c r="Z49" s="176" t="str">
        <f>IF(安全衛生図書・用品申込書!Z49="","",安全衛生図書・用品申込書!Z49)</f>
        <v/>
      </c>
      <c r="AA49" s="288" t="str">
        <f>IF(安全衛生図書・用品申込書!AA49="","",安全衛生図書・用品申込書!AA49)</f>
        <v/>
      </c>
      <c r="AB49" s="60"/>
    </row>
    <row r="50" spans="1:28" ht="40.15" customHeight="1" x14ac:dyDescent="0.15">
      <c r="A50" s="396"/>
      <c r="B50" s="1038">
        <v>5</v>
      </c>
      <c r="C50" s="1039"/>
      <c r="D50" s="1010"/>
      <c r="E50" s="1011"/>
      <c r="F50" s="1011"/>
      <c r="G50" s="1011"/>
      <c r="H50" s="1011"/>
      <c r="I50" s="1012"/>
      <c r="J50" s="1013" t="str">
        <f>安全衛生図書・用品申込書!J50</f>
        <v/>
      </c>
      <c r="K50" s="1014"/>
      <c r="L50" s="1014"/>
      <c r="M50" s="1014"/>
      <c r="N50" s="1014"/>
      <c r="O50" s="1015"/>
      <c r="P50" s="512"/>
      <c r="Q50" s="1016" t="str">
        <f>安全衛生図書・用品申込書!Q50</f>
        <v/>
      </c>
      <c r="R50" s="1017"/>
      <c r="S50" s="513" t="str">
        <f>安全衛生図書・用品申込書!S50</f>
        <v/>
      </c>
      <c r="T50" s="1040"/>
      <c r="U50" s="1041"/>
      <c r="V50" s="1041"/>
      <c r="W50" s="1041"/>
      <c r="X50" s="1041"/>
      <c r="Y50" s="1042"/>
      <c r="Z50" s="176" t="str">
        <f>IF(安全衛生図書・用品申込書!Z50="","",安全衛生図書・用品申込書!Z50)</f>
        <v/>
      </c>
      <c r="AA50" s="288" t="str">
        <f>IF(安全衛生図書・用品申込書!AA50="","",安全衛生図書・用品申込書!AA50)</f>
        <v/>
      </c>
      <c r="AB50" s="60"/>
    </row>
    <row r="51" spans="1:28" ht="40.15" customHeight="1" x14ac:dyDescent="0.15">
      <c r="A51" s="396"/>
      <c r="B51" s="1038">
        <v>6</v>
      </c>
      <c r="C51" s="1039"/>
      <c r="D51" s="1010"/>
      <c r="E51" s="1011"/>
      <c r="F51" s="1011"/>
      <c r="G51" s="1011"/>
      <c r="H51" s="1011"/>
      <c r="I51" s="1012"/>
      <c r="J51" s="1013" t="str">
        <f>安全衛生図書・用品申込書!J51</f>
        <v/>
      </c>
      <c r="K51" s="1014"/>
      <c r="L51" s="1014"/>
      <c r="M51" s="1014"/>
      <c r="N51" s="1014"/>
      <c r="O51" s="1015"/>
      <c r="P51" s="512"/>
      <c r="Q51" s="1016" t="str">
        <f>安全衛生図書・用品申込書!Q51</f>
        <v/>
      </c>
      <c r="R51" s="1017"/>
      <c r="S51" s="513" t="str">
        <f>安全衛生図書・用品申込書!S51</f>
        <v/>
      </c>
      <c r="T51" s="1040"/>
      <c r="U51" s="1041"/>
      <c r="V51" s="1041"/>
      <c r="W51" s="1041"/>
      <c r="X51" s="1041"/>
      <c r="Y51" s="1042"/>
      <c r="Z51" s="176" t="str">
        <f>IF(安全衛生図書・用品申込書!Z51="","",安全衛生図書・用品申込書!Z51)</f>
        <v/>
      </c>
      <c r="AA51" s="288" t="str">
        <f>IF(安全衛生図書・用品申込書!AA51="","",安全衛生図書・用品申込書!AA51)</f>
        <v/>
      </c>
      <c r="AB51" s="529" t="str">
        <f>IF($S$40=安全衛生図書・用品申込書!$S$40,"","注意：安全衛生シート・用品申込書シートと金額が違います！！！")</f>
        <v/>
      </c>
    </row>
    <row r="52" spans="1:28" ht="40.15" customHeight="1" x14ac:dyDescent="0.15">
      <c r="A52" s="396"/>
      <c r="B52" s="1038">
        <v>7</v>
      </c>
      <c r="C52" s="1039"/>
      <c r="D52" s="1010"/>
      <c r="E52" s="1011"/>
      <c r="F52" s="1011"/>
      <c r="G52" s="1011"/>
      <c r="H52" s="1011"/>
      <c r="I52" s="1012"/>
      <c r="J52" s="1013" t="str">
        <f>安全衛生図書・用品申込書!J52</f>
        <v/>
      </c>
      <c r="K52" s="1014"/>
      <c r="L52" s="1014"/>
      <c r="M52" s="1014"/>
      <c r="N52" s="1014"/>
      <c r="O52" s="1015"/>
      <c r="P52" s="512"/>
      <c r="Q52" s="1016" t="str">
        <f>安全衛生図書・用品申込書!Q52</f>
        <v/>
      </c>
      <c r="R52" s="1017"/>
      <c r="S52" s="513" t="str">
        <f>安全衛生図書・用品申込書!S52</f>
        <v/>
      </c>
      <c r="T52" s="1040"/>
      <c r="U52" s="1041"/>
      <c r="V52" s="1041"/>
      <c r="W52" s="1041"/>
      <c r="X52" s="1041"/>
      <c r="Y52" s="1042"/>
      <c r="Z52" s="176" t="str">
        <f>IF(安全衛生図書・用品申込書!Z52="","",安全衛生図書・用品申込書!Z52)</f>
        <v/>
      </c>
      <c r="AA52" s="288" t="str">
        <f>IF(安全衛生図書・用品申込書!AA52="","",安全衛生図書・用品申込書!AA52)</f>
        <v/>
      </c>
      <c r="AB52" s="60"/>
    </row>
    <row r="53" spans="1:28" ht="40.15" customHeight="1" x14ac:dyDescent="0.15">
      <c r="A53" s="396"/>
      <c r="B53" s="1038">
        <v>8</v>
      </c>
      <c r="C53" s="1039"/>
      <c r="D53" s="1010"/>
      <c r="E53" s="1011"/>
      <c r="F53" s="1011"/>
      <c r="G53" s="1011"/>
      <c r="H53" s="1011"/>
      <c r="I53" s="1012"/>
      <c r="J53" s="1013" t="str">
        <f>安全衛生図書・用品申込書!J53</f>
        <v/>
      </c>
      <c r="K53" s="1014"/>
      <c r="L53" s="1014"/>
      <c r="M53" s="1014"/>
      <c r="N53" s="1014"/>
      <c r="O53" s="1015"/>
      <c r="P53" s="512"/>
      <c r="Q53" s="1016" t="str">
        <f>安全衛生図書・用品申込書!Q53</f>
        <v/>
      </c>
      <c r="R53" s="1017"/>
      <c r="S53" s="513" t="str">
        <f>安全衛生図書・用品申込書!S53</f>
        <v/>
      </c>
      <c r="T53" s="1040"/>
      <c r="U53" s="1041"/>
      <c r="V53" s="1041"/>
      <c r="W53" s="1041"/>
      <c r="X53" s="1041"/>
      <c r="Y53" s="1042"/>
      <c r="Z53" s="176" t="str">
        <f>IF(安全衛生図書・用品申込書!Z53="","",安全衛生図書・用品申込書!Z53)</f>
        <v/>
      </c>
      <c r="AA53" s="288" t="str">
        <f>IF(安全衛生図書・用品申込書!AA53="","",安全衛生図書・用品申込書!AA53)</f>
        <v/>
      </c>
      <c r="AB53" s="60"/>
    </row>
    <row r="54" spans="1:28" ht="40.15" customHeight="1" x14ac:dyDescent="0.15">
      <c r="A54" s="396"/>
      <c r="B54" s="1038">
        <v>9</v>
      </c>
      <c r="C54" s="1039"/>
      <c r="D54" s="1010"/>
      <c r="E54" s="1011"/>
      <c r="F54" s="1011"/>
      <c r="G54" s="1011"/>
      <c r="H54" s="1011"/>
      <c r="I54" s="1012"/>
      <c r="J54" s="1013" t="str">
        <f>安全衛生図書・用品申込書!J54</f>
        <v/>
      </c>
      <c r="K54" s="1014"/>
      <c r="L54" s="1014"/>
      <c r="M54" s="1014"/>
      <c r="N54" s="1014"/>
      <c r="O54" s="1015"/>
      <c r="P54" s="512"/>
      <c r="Q54" s="1016" t="str">
        <f>安全衛生図書・用品申込書!Q54</f>
        <v/>
      </c>
      <c r="R54" s="1017"/>
      <c r="S54" s="513" t="str">
        <f>安全衛生図書・用品申込書!S54</f>
        <v/>
      </c>
      <c r="T54" s="1040"/>
      <c r="U54" s="1041"/>
      <c r="V54" s="1041"/>
      <c r="W54" s="1041"/>
      <c r="X54" s="1041"/>
      <c r="Y54" s="1042"/>
      <c r="Z54" s="176" t="str">
        <f>IF(安全衛生図書・用品申込書!Z54="","",安全衛生図書・用品申込書!Z54)</f>
        <v/>
      </c>
      <c r="AA54" s="288" t="str">
        <f>IF(安全衛生図書・用品申込書!AA54="","",安全衛生図書・用品申込書!AA54)</f>
        <v/>
      </c>
      <c r="AB54" s="60" t="s">
        <v>791</v>
      </c>
    </row>
    <row r="55" spans="1:28" ht="40.15" customHeight="1" x14ac:dyDescent="0.15">
      <c r="A55" s="396"/>
      <c r="B55" s="1038">
        <v>10</v>
      </c>
      <c r="C55" s="1039"/>
      <c r="D55" s="1010"/>
      <c r="E55" s="1011"/>
      <c r="F55" s="1011"/>
      <c r="G55" s="1011"/>
      <c r="H55" s="1011"/>
      <c r="I55" s="1012"/>
      <c r="J55" s="1013" t="str">
        <f>安全衛生図書・用品申込書!J55</f>
        <v/>
      </c>
      <c r="K55" s="1014"/>
      <c r="L55" s="1014"/>
      <c r="M55" s="1014"/>
      <c r="N55" s="1014"/>
      <c r="O55" s="1015"/>
      <c r="P55" s="512"/>
      <c r="Q55" s="1016" t="str">
        <f>安全衛生図書・用品申込書!Q55</f>
        <v/>
      </c>
      <c r="R55" s="1017"/>
      <c r="S55" s="513" t="str">
        <f>安全衛生図書・用品申込書!S55</f>
        <v/>
      </c>
      <c r="T55" s="1040"/>
      <c r="U55" s="1041"/>
      <c r="V55" s="1041"/>
      <c r="W55" s="1041"/>
      <c r="X55" s="1041"/>
      <c r="Y55" s="1042"/>
      <c r="Z55" s="176" t="str">
        <f>IF(安全衛生図書・用品申込書!Z55="","",安全衛生図書・用品申込書!Z55)</f>
        <v/>
      </c>
      <c r="AA55" s="288" t="str">
        <f>IF(安全衛生図書・用品申込書!AA55="","",安全衛生図書・用品申込書!AA55)</f>
        <v/>
      </c>
      <c r="AB55" s="529" t="str">
        <f>IF($S$40=安全衛生図書・用品申込書!$S$40,"","注意：安全衛生シート・用品申込書シートと金額が違います！！！")</f>
        <v/>
      </c>
    </row>
    <row r="56" spans="1:28" ht="40.15" customHeight="1" x14ac:dyDescent="0.15">
      <c r="A56" s="396"/>
      <c r="B56" s="1038">
        <v>11</v>
      </c>
      <c r="C56" s="1039"/>
      <c r="D56" s="1010"/>
      <c r="E56" s="1011"/>
      <c r="F56" s="1011"/>
      <c r="G56" s="1011"/>
      <c r="H56" s="1011"/>
      <c r="I56" s="1012"/>
      <c r="J56" s="1013" t="str">
        <f>安全衛生図書・用品申込書!J56</f>
        <v/>
      </c>
      <c r="K56" s="1014"/>
      <c r="L56" s="1014"/>
      <c r="M56" s="1014"/>
      <c r="N56" s="1014"/>
      <c r="O56" s="1015"/>
      <c r="P56" s="512"/>
      <c r="Q56" s="1016" t="str">
        <f>安全衛生図書・用品申込書!Q56</f>
        <v/>
      </c>
      <c r="R56" s="1017"/>
      <c r="S56" s="513" t="str">
        <f>安全衛生図書・用品申込書!S56</f>
        <v/>
      </c>
      <c r="T56" s="1040"/>
      <c r="U56" s="1041"/>
      <c r="V56" s="1041"/>
      <c r="W56" s="1041"/>
      <c r="X56" s="1041"/>
      <c r="Y56" s="1042"/>
      <c r="Z56" s="176" t="str">
        <f>IF(安全衛生図書・用品申込書!Z56="","",安全衛生図書・用品申込書!Z56)</f>
        <v/>
      </c>
      <c r="AA56" s="288" t="str">
        <f>IF(安全衛生図書・用品申込書!AA56="","",安全衛生図書・用品申込書!AA56)</f>
        <v/>
      </c>
      <c r="AB56" s="60"/>
    </row>
    <row r="57" spans="1:28" ht="40.15" customHeight="1" x14ac:dyDescent="0.15">
      <c r="A57" s="396"/>
      <c r="B57" s="1038">
        <v>12</v>
      </c>
      <c r="C57" s="1039"/>
      <c r="D57" s="1010"/>
      <c r="E57" s="1011"/>
      <c r="F57" s="1011"/>
      <c r="G57" s="1011"/>
      <c r="H57" s="1011"/>
      <c r="I57" s="1012"/>
      <c r="J57" s="1013" t="str">
        <f>安全衛生図書・用品申込書!J57</f>
        <v/>
      </c>
      <c r="K57" s="1014"/>
      <c r="L57" s="1014"/>
      <c r="M57" s="1014"/>
      <c r="N57" s="1014"/>
      <c r="O57" s="1015"/>
      <c r="P57" s="512"/>
      <c r="Q57" s="1016" t="str">
        <f>安全衛生図書・用品申込書!Q57</f>
        <v/>
      </c>
      <c r="R57" s="1017"/>
      <c r="S57" s="513" t="str">
        <f>安全衛生図書・用品申込書!S57</f>
        <v/>
      </c>
      <c r="T57" s="1040"/>
      <c r="U57" s="1041"/>
      <c r="V57" s="1041"/>
      <c r="W57" s="1041"/>
      <c r="X57" s="1041"/>
      <c r="Y57" s="1042"/>
      <c r="Z57" s="176" t="str">
        <f>IF(安全衛生図書・用品申込書!Z57="","",安全衛生図書・用品申込書!Z57)</f>
        <v/>
      </c>
      <c r="AA57" s="288" t="str">
        <f>IF(安全衛生図書・用品申込書!AA57="","",安全衛生図書・用品申込書!AA57)</f>
        <v/>
      </c>
      <c r="AB57" s="60"/>
    </row>
    <row r="58" spans="1:28" ht="40.15" customHeight="1" x14ac:dyDescent="0.15">
      <c r="A58" s="396"/>
      <c r="B58" s="1038">
        <v>13</v>
      </c>
      <c r="C58" s="1039"/>
      <c r="D58" s="1010"/>
      <c r="E58" s="1011"/>
      <c r="F58" s="1011"/>
      <c r="G58" s="1011"/>
      <c r="H58" s="1011"/>
      <c r="I58" s="1012"/>
      <c r="J58" s="1013" t="str">
        <f>安全衛生図書・用品申込書!J58</f>
        <v/>
      </c>
      <c r="K58" s="1014"/>
      <c r="L58" s="1014"/>
      <c r="M58" s="1014"/>
      <c r="N58" s="1014"/>
      <c r="O58" s="1015"/>
      <c r="P58" s="512"/>
      <c r="Q58" s="1016" t="str">
        <f>安全衛生図書・用品申込書!Q58</f>
        <v/>
      </c>
      <c r="R58" s="1017"/>
      <c r="S58" s="513" t="str">
        <f>安全衛生図書・用品申込書!S58</f>
        <v/>
      </c>
      <c r="T58" s="1040"/>
      <c r="U58" s="1041"/>
      <c r="V58" s="1041"/>
      <c r="W58" s="1041"/>
      <c r="X58" s="1041"/>
      <c r="Y58" s="1042"/>
      <c r="Z58" s="176" t="str">
        <f>IF(安全衛生図書・用品申込書!Z58="","",安全衛生図書・用品申込書!Z58)</f>
        <v/>
      </c>
      <c r="AA58" s="288" t="str">
        <f>IF(安全衛生図書・用品申込書!AA58="","",安全衛生図書・用品申込書!AA58)</f>
        <v/>
      </c>
      <c r="AB58" s="60"/>
    </row>
    <row r="59" spans="1:28" ht="40.15" customHeight="1" x14ac:dyDescent="0.15">
      <c r="A59" s="396"/>
      <c r="B59" s="1038">
        <v>14</v>
      </c>
      <c r="C59" s="1039"/>
      <c r="D59" s="1010"/>
      <c r="E59" s="1011"/>
      <c r="F59" s="1011"/>
      <c r="G59" s="1011"/>
      <c r="H59" s="1011"/>
      <c r="I59" s="1012"/>
      <c r="J59" s="1013" t="str">
        <f>安全衛生図書・用品申込書!J59</f>
        <v/>
      </c>
      <c r="K59" s="1014"/>
      <c r="L59" s="1014"/>
      <c r="M59" s="1014"/>
      <c r="N59" s="1014"/>
      <c r="O59" s="1015"/>
      <c r="P59" s="512"/>
      <c r="Q59" s="1016" t="str">
        <f>安全衛生図書・用品申込書!Q59</f>
        <v/>
      </c>
      <c r="R59" s="1017"/>
      <c r="S59" s="513" t="str">
        <f>安全衛生図書・用品申込書!S59</f>
        <v/>
      </c>
      <c r="T59" s="1040"/>
      <c r="U59" s="1041"/>
      <c r="V59" s="1041"/>
      <c r="W59" s="1041"/>
      <c r="X59" s="1041"/>
      <c r="Y59" s="1042"/>
      <c r="Z59" s="176" t="str">
        <f>IF(安全衛生図書・用品申込書!Z59="","",安全衛生図書・用品申込書!Z59)</f>
        <v/>
      </c>
      <c r="AA59" s="288" t="str">
        <f>IF(安全衛生図書・用品申込書!AA59="","",安全衛生図書・用品申込書!AA59)</f>
        <v/>
      </c>
      <c r="AB59" s="529" t="str">
        <f>IF($S$40=安全衛生図書・用品申込書!$S$40,"","注意：安全衛生シート・用品申込書シートと金額が違います！！！")</f>
        <v/>
      </c>
    </row>
    <row r="60" spans="1:28" ht="40.15" customHeight="1" x14ac:dyDescent="0.15">
      <c r="A60" s="396"/>
      <c r="B60" s="1038">
        <v>15</v>
      </c>
      <c r="C60" s="1039"/>
      <c r="D60" s="1010"/>
      <c r="E60" s="1011"/>
      <c r="F60" s="1011"/>
      <c r="G60" s="1011"/>
      <c r="H60" s="1011"/>
      <c r="I60" s="1012"/>
      <c r="J60" s="1013" t="str">
        <f>安全衛生図書・用品申込書!J60</f>
        <v/>
      </c>
      <c r="K60" s="1014"/>
      <c r="L60" s="1014"/>
      <c r="M60" s="1014"/>
      <c r="N60" s="1014"/>
      <c r="O60" s="1015"/>
      <c r="P60" s="512"/>
      <c r="Q60" s="1016" t="str">
        <f>安全衛生図書・用品申込書!Q60</f>
        <v/>
      </c>
      <c r="R60" s="1017"/>
      <c r="S60" s="513" t="str">
        <f>安全衛生図書・用品申込書!S60</f>
        <v/>
      </c>
      <c r="T60" s="1040"/>
      <c r="U60" s="1041"/>
      <c r="V60" s="1041"/>
      <c r="W60" s="1041"/>
      <c r="X60" s="1041"/>
      <c r="Y60" s="1042"/>
      <c r="Z60" s="176" t="str">
        <f>IF(安全衛生図書・用品申込書!Z60="","",安全衛生図書・用品申込書!Z60)</f>
        <v/>
      </c>
      <c r="AA60" s="288" t="str">
        <f>IF(安全衛生図書・用品申込書!AA60="","",安全衛生図書・用品申込書!AA60)</f>
        <v/>
      </c>
      <c r="AB60" s="60"/>
    </row>
    <row r="61" spans="1:28" ht="40.15" customHeight="1" x14ac:dyDescent="0.15">
      <c r="A61" s="396"/>
      <c r="B61" s="1038">
        <v>16</v>
      </c>
      <c r="C61" s="1039"/>
      <c r="D61" s="1010"/>
      <c r="E61" s="1011"/>
      <c r="F61" s="1011"/>
      <c r="G61" s="1011"/>
      <c r="H61" s="1011"/>
      <c r="I61" s="1012"/>
      <c r="J61" s="1013" t="str">
        <f>安全衛生図書・用品申込書!J61</f>
        <v/>
      </c>
      <c r="K61" s="1014"/>
      <c r="L61" s="1014"/>
      <c r="M61" s="1014"/>
      <c r="N61" s="1014"/>
      <c r="O61" s="1015"/>
      <c r="P61" s="512"/>
      <c r="Q61" s="1016" t="str">
        <f>安全衛生図書・用品申込書!Q61</f>
        <v/>
      </c>
      <c r="R61" s="1017"/>
      <c r="S61" s="513" t="str">
        <f>安全衛生図書・用品申込書!S61</f>
        <v/>
      </c>
      <c r="T61" s="1040"/>
      <c r="U61" s="1041"/>
      <c r="V61" s="1041"/>
      <c r="W61" s="1041"/>
      <c r="X61" s="1041"/>
      <c r="Y61" s="1042"/>
      <c r="Z61" s="176" t="str">
        <f>IF(安全衛生図書・用品申込書!Z61="","",安全衛生図書・用品申込書!Z61)</f>
        <v/>
      </c>
      <c r="AA61" s="288" t="str">
        <f>IF(安全衛生図書・用品申込書!AA61="","",安全衛生図書・用品申込書!AA61)</f>
        <v/>
      </c>
      <c r="AB61" s="60" t="s">
        <v>791</v>
      </c>
    </row>
    <row r="62" spans="1:28" ht="40.15" customHeight="1" x14ac:dyDescent="0.15">
      <c r="A62" s="396"/>
      <c r="B62" s="1038">
        <v>17</v>
      </c>
      <c r="C62" s="1039"/>
      <c r="D62" s="1010"/>
      <c r="E62" s="1011"/>
      <c r="F62" s="1011"/>
      <c r="G62" s="1011"/>
      <c r="H62" s="1011"/>
      <c r="I62" s="1012"/>
      <c r="J62" s="1013" t="str">
        <f>安全衛生図書・用品申込書!J62</f>
        <v/>
      </c>
      <c r="K62" s="1014"/>
      <c r="L62" s="1014"/>
      <c r="M62" s="1014"/>
      <c r="N62" s="1014"/>
      <c r="O62" s="1015"/>
      <c r="P62" s="512"/>
      <c r="Q62" s="1016" t="str">
        <f>安全衛生図書・用品申込書!Q62</f>
        <v/>
      </c>
      <c r="R62" s="1017"/>
      <c r="S62" s="513" t="str">
        <f>安全衛生図書・用品申込書!S62</f>
        <v/>
      </c>
      <c r="T62" s="1040"/>
      <c r="U62" s="1041"/>
      <c r="V62" s="1041"/>
      <c r="W62" s="1041"/>
      <c r="X62" s="1041"/>
      <c r="Y62" s="1042"/>
      <c r="Z62" s="176" t="str">
        <f>IF(安全衛生図書・用品申込書!Z62="","",安全衛生図書・用品申込書!Z62)</f>
        <v/>
      </c>
      <c r="AA62" s="288" t="str">
        <f>IF(安全衛生図書・用品申込書!AA62="","",安全衛生図書・用品申込書!AA62)</f>
        <v/>
      </c>
      <c r="AB62" s="60"/>
    </row>
    <row r="63" spans="1:28" ht="40.15" customHeight="1" x14ac:dyDescent="0.15">
      <c r="A63" s="396"/>
      <c r="B63" s="1038">
        <v>18</v>
      </c>
      <c r="C63" s="1039"/>
      <c r="D63" s="1010"/>
      <c r="E63" s="1011"/>
      <c r="F63" s="1011"/>
      <c r="G63" s="1011"/>
      <c r="H63" s="1011"/>
      <c r="I63" s="1012"/>
      <c r="J63" s="1013" t="str">
        <f>安全衛生図書・用品申込書!J63</f>
        <v/>
      </c>
      <c r="K63" s="1014"/>
      <c r="L63" s="1014"/>
      <c r="M63" s="1014"/>
      <c r="N63" s="1014"/>
      <c r="O63" s="1015"/>
      <c r="P63" s="512"/>
      <c r="Q63" s="1016" t="str">
        <f>安全衛生図書・用品申込書!Q63</f>
        <v/>
      </c>
      <c r="R63" s="1017"/>
      <c r="S63" s="513" t="str">
        <f>安全衛生図書・用品申込書!S63</f>
        <v/>
      </c>
      <c r="T63" s="1040"/>
      <c r="U63" s="1041"/>
      <c r="V63" s="1041"/>
      <c r="W63" s="1041"/>
      <c r="X63" s="1041"/>
      <c r="Y63" s="1042"/>
      <c r="Z63" s="176" t="str">
        <f>IF(安全衛生図書・用品申込書!Z63="","",安全衛生図書・用品申込書!Z63)</f>
        <v/>
      </c>
      <c r="AA63" s="288" t="str">
        <f>IF(安全衛生図書・用品申込書!AA63="","",安全衛生図書・用品申込書!AA63)</f>
        <v/>
      </c>
      <c r="AB63" s="529" t="str">
        <f>IF($S$40=安全衛生図書・用品申込書!$S$40,"","注意：安全衛生シート・用品申込書シートと金額が違います！！！")</f>
        <v/>
      </c>
    </row>
    <row r="64" spans="1:28" ht="40.15" customHeight="1" x14ac:dyDescent="0.15">
      <c r="A64" s="396"/>
      <c r="B64" s="1038">
        <v>19</v>
      </c>
      <c r="C64" s="1039"/>
      <c r="D64" s="1010"/>
      <c r="E64" s="1011"/>
      <c r="F64" s="1011"/>
      <c r="G64" s="1011"/>
      <c r="H64" s="1011"/>
      <c r="I64" s="1012"/>
      <c r="J64" s="1013" t="str">
        <f>安全衛生図書・用品申込書!J64</f>
        <v/>
      </c>
      <c r="K64" s="1014"/>
      <c r="L64" s="1014"/>
      <c r="M64" s="1014"/>
      <c r="N64" s="1014"/>
      <c r="O64" s="1015"/>
      <c r="P64" s="512"/>
      <c r="Q64" s="1016" t="str">
        <f>安全衛生図書・用品申込書!Q64</f>
        <v/>
      </c>
      <c r="R64" s="1017"/>
      <c r="S64" s="513" t="str">
        <f>安全衛生図書・用品申込書!S64</f>
        <v/>
      </c>
      <c r="T64" s="1040"/>
      <c r="U64" s="1041"/>
      <c r="V64" s="1041"/>
      <c r="W64" s="1041"/>
      <c r="X64" s="1041"/>
      <c r="Y64" s="1042"/>
      <c r="Z64" s="176" t="str">
        <f>IF(安全衛生図書・用品申込書!Z64="","",安全衛生図書・用品申込書!Z64)</f>
        <v/>
      </c>
      <c r="AA64" s="288" t="str">
        <f>IF(安全衛生図書・用品申込書!AA64="","",安全衛生図書・用品申込書!AA64)</f>
        <v/>
      </c>
      <c r="AB64" s="60"/>
    </row>
    <row r="65" spans="1:30" ht="40.15" customHeight="1" x14ac:dyDescent="0.15">
      <c r="A65" s="396"/>
      <c r="B65" s="1038">
        <v>20</v>
      </c>
      <c r="C65" s="1039"/>
      <c r="D65" s="1010"/>
      <c r="E65" s="1011"/>
      <c r="F65" s="1011"/>
      <c r="G65" s="1011"/>
      <c r="H65" s="1011"/>
      <c r="I65" s="1012"/>
      <c r="J65" s="1013" t="str">
        <f>安全衛生図書・用品申込書!J65</f>
        <v/>
      </c>
      <c r="K65" s="1014"/>
      <c r="L65" s="1014"/>
      <c r="M65" s="1014"/>
      <c r="N65" s="1014"/>
      <c r="O65" s="1015"/>
      <c r="P65" s="512"/>
      <c r="Q65" s="1016" t="str">
        <f>安全衛生図書・用品申込書!Q65</f>
        <v/>
      </c>
      <c r="R65" s="1017"/>
      <c r="S65" s="513" t="str">
        <f>安全衛生図書・用品申込書!S65</f>
        <v/>
      </c>
      <c r="T65" s="1040"/>
      <c r="U65" s="1041"/>
      <c r="V65" s="1041"/>
      <c r="W65" s="1041"/>
      <c r="X65" s="1041"/>
      <c r="Y65" s="1042"/>
      <c r="Z65" s="176" t="str">
        <f>IF(安全衛生図書・用品申込書!Z65="","",安全衛生図書・用品申込書!Z65)</f>
        <v/>
      </c>
      <c r="AA65" s="288" t="str">
        <f>IF(安全衛生図書・用品申込書!AA65="","",安全衛生図書・用品申込書!AA65)</f>
        <v/>
      </c>
      <c r="AB65" s="60"/>
    </row>
    <row r="66" spans="1:30" ht="40.15" customHeight="1" x14ac:dyDescent="0.15">
      <c r="A66" s="396"/>
      <c r="B66" s="1038">
        <v>21</v>
      </c>
      <c r="C66" s="1039"/>
      <c r="D66" s="1010"/>
      <c r="E66" s="1011"/>
      <c r="F66" s="1011"/>
      <c r="G66" s="1011"/>
      <c r="H66" s="1011"/>
      <c r="I66" s="1012"/>
      <c r="J66" s="1013" t="str">
        <f>安全衛生図書・用品申込書!J66</f>
        <v/>
      </c>
      <c r="K66" s="1014"/>
      <c r="L66" s="1014"/>
      <c r="M66" s="1014"/>
      <c r="N66" s="1014"/>
      <c r="O66" s="1015"/>
      <c r="P66" s="512"/>
      <c r="Q66" s="1016" t="str">
        <f>安全衛生図書・用品申込書!Q66</f>
        <v/>
      </c>
      <c r="R66" s="1017"/>
      <c r="S66" s="513" t="str">
        <f>安全衛生図書・用品申込書!S66</f>
        <v/>
      </c>
      <c r="T66" s="1040"/>
      <c r="U66" s="1041"/>
      <c r="V66" s="1041"/>
      <c r="W66" s="1041"/>
      <c r="X66" s="1041"/>
      <c r="Y66" s="1042"/>
      <c r="Z66" s="176" t="str">
        <f>IF(安全衛生図書・用品申込書!Z66="","",安全衛生図書・用品申込書!Z66)</f>
        <v/>
      </c>
      <c r="AA66" s="288" t="str">
        <f>IF(安全衛生図書・用品申込書!AA66="","",安全衛生図書・用品申込書!AA66)</f>
        <v/>
      </c>
      <c r="AB66" s="60"/>
    </row>
    <row r="67" spans="1:30" ht="40.15" customHeight="1" x14ac:dyDescent="0.15">
      <c r="A67" s="396"/>
      <c r="B67" s="1038">
        <v>22</v>
      </c>
      <c r="C67" s="1039"/>
      <c r="D67" s="1010"/>
      <c r="E67" s="1011"/>
      <c r="F67" s="1011"/>
      <c r="G67" s="1011"/>
      <c r="H67" s="1011"/>
      <c r="I67" s="1012"/>
      <c r="J67" s="1013" t="str">
        <f>安全衛生図書・用品申込書!J67</f>
        <v/>
      </c>
      <c r="K67" s="1014"/>
      <c r="L67" s="1014"/>
      <c r="M67" s="1014"/>
      <c r="N67" s="1014"/>
      <c r="O67" s="1015"/>
      <c r="P67" s="512"/>
      <c r="Q67" s="1016" t="str">
        <f>安全衛生図書・用品申込書!Q67</f>
        <v/>
      </c>
      <c r="R67" s="1017"/>
      <c r="S67" s="513" t="str">
        <f>安全衛生図書・用品申込書!S67</f>
        <v/>
      </c>
      <c r="T67" s="1040"/>
      <c r="U67" s="1041"/>
      <c r="V67" s="1041"/>
      <c r="W67" s="1041"/>
      <c r="X67" s="1041"/>
      <c r="Y67" s="1042"/>
      <c r="Z67" s="176" t="str">
        <f>IF(安全衛生図書・用品申込書!Z67="","",安全衛生図書・用品申込書!Z67)</f>
        <v/>
      </c>
      <c r="AA67" s="288" t="str">
        <f>IF(安全衛生図書・用品申込書!AA67="","",安全衛生図書・用品申込書!AA67)</f>
        <v/>
      </c>
      <c r="AB67" s="60"/>
    </row>
    <row r="68" spans="1:30" ht="40.15" customHeight="1" x14ac:dyDescent="0.15">
      <c r="A68" s="396"/>
      <c r="B68" s="1038">
        <v>23</v>
      </c>
      <c r="C68" s="1039"/>
      <c r="D68" s="1010"/>
      <c r="E68" s="1011"/>
      <c r="F68" s="1011"/>
      <c r="G68" s="1011"/>
      <c r="H68" s="1011"/>
      <c r="I68" s="1012"/>
      <c r="J68" s="1013" t="str">
        <f>安全衛生図書・用品申込書!J68</f>
        <v/>
      </c>
      <c r="K68" s="1014"/>
      <c r="L68" s="1014"/>
      <c r="M68" s="1014"/>
      <c r="N68" s="1014"/>
      <c r="O68" s="1015"/>
      <c r="P68" s="512"/>
      <c r="Q68" s="1016" t="str">
        <f>安全衛生図書・用品申込書!Q68</f>
        <v/>
      </c>
      <c r="R68" s="1017"/>
      <c r="S68" s="513" t="str">
        <f>安全衛生図書・用品申込書!S68</f>
        <v/>
      </c>
      <c r="T68" s="1040"/>
      <c r="U68" s="1041"/>
      <c r="V68" s="1041"/>
      <c r="W68" s="1041"/>
      <c r="X68" s="1041"/>
      <c r="Y68" s="1042"/>
      <c r="Z68" s="176" t="str">
        <f>IF(安全衛生図書・用品申込書!Z68="","",安全衛生図書・用品申込書!Z68)</f>
        <v/>
      </c>
      <c r="AA68" s="288" t="str">
        <f>IF(安全衛生図書・用品申込書!AA68="","",安全衛生図書・用品申込書!AA68)</f>
        <v/>
      </c>
      <c r="AB68" s="529" t="str">
        <f>IF($S$40=安全衛生図書・用品申込書!$S$40,"","注意：安全衛生シート・用品申込書シートと金額が違います！！！")</f>
        <v/>
      </c>
    </row>
    <row r="69" spans="1:30" ht="40.15" customHeight="1" x14ac:dyDescent="0.15">
      <c r="A69" s="396"/>
      <c r="B69" s="1038">
        <v>24</v>
      </c>
      <c r="C69" s="1039"/>
      <c r="D69" s="1010"/>
      <c r="E69" s="1011"/>
      <c r="F69" s="1011"/>
      <c r="G69" s="1011"/>
      <c r="H69" s="1011"/>
      <c r="I69" s="1012"/>
      <c r="J69" s="1013" t="str">
        <f>安全衛生図書・用品申込書!J69</f>
        <v/>
      </c>
      <c r="K69" s="1014"/>
      <c r="L69" s="1014"/>
      <c r="M69" s="1014"/>
      <c r="N69" s="1014"/>
      <c r="O69" s="1015"/>
      <c r="P69" s="512"/>
      <c r="Q69" s="1016" t="str">
        <f>安全衛生図書・用品申込書!Q69</f>
        <v/>
      </c>
      <c r="R69" s="1017"/>
      <c r="S69" s="513" t="str">
        <f>安全衛生図書・用品申込書!S69</f>
        <v/>
      </c>
      <c r="T69" s="1040"/>
      <c r="U69" s="1041"/>
      <c r="V69" s="1041"/>
      <c r="W69" s="1041"/>
      <c r="X69" s="1041"/>
      <c r="Y69" s="1042"/>
      <c r="Z69" s="176" t="str">
        <f>IF(安全衛生図書・用品申込書!Z69="","",安全衛生図書・用品申込書!Z69)</f>
        <v/>
      </c>
      <c r="AA69" s="288" t="str">
        <f>IF(安全衛生図書・用品申込書!AA69="","",安全衛生図書・用品申込書!AA69)</f>
        <v/>
      </c>
      <c r="AB69" s="60"/>
    </row>
    <row r="70" spans="1:30" ht="40.15" customHeight="1" x14ac:dyDescent="0.15">
      <c r="A70" s="396"/>
      <c r="B70" s="1038">
        <v>25</v>
      </c>
      <c r="C70" s="1039"/>
      <c r="D70" s="1010"/>
      <c r="E70" s="1011"/>
      <c r="F70" s="1011"/>
      <c r="G70" s="1011"/>
      <c r="H70" s="1011"/>
      <c r="I70" s="1012"/>
      <c r="J70" s="1013" t="str">
        <f>安全衛生図書・用品申込書!J70</f>
        <v/>
      </c>
      <c r="K70" s="1014"/>
      <c r="L70" s="1014"/>
      <c r="M70" s="1014"/>
      <c r="N70" s="1014"/>
      <c r="O70" s="1015"/>
      <c r="P70" s="512"/>
      <c r="Q70" s="1016" t="str">
        <f>安全衛生図書・用品申込書!Q70</f>
        <v/>
      </c>
      <c r="R70" s="1017"/>
      <c r="S70" s="513" t="str">
        <f>安全衛生図書・用品申込書!S70</f>
        <v/>
      </c>
      <c r="T70" s="1040"/>
      <c r="U70" s="1041"/>
      <c r="V70" s="1041"/>
      <c r="W70" s="1041"/>
      <c r="X70" s="1041"/>
      <c r="Y70" s="1042"/>
      <c r="Z70" s="176" t="str">
        <f>IF(安全衛生図書・用品申込書!Z70="","",安全衛生図書・用品申込書!Z70)</f>
        <v/>
      </c>
      <c r="AA70" s="288" t="str">
        <f>IF(安全衛生図書・用品申込書!AA70="","",安全衛生図書・用品申込書!AA70)</f>
        <v/>
      </c>
      <c r="AB70" s="60" t="s">
        <v>791</v>
      </c>
    </row>
    <row r="71" spans="1:30" ht="40.15" customHeight="1" x14ac:dyDescent="0.15">
      <c r="A71" s="396"/>
      <c r="B71" s="1038">
        <v>26</v>
      </c>
      <c r="C71" s="1039"/>
      <c r="D71" s="1010"/>
      <c r="E71" s="1011"/>
      <c r="F71" s="1011"/>
      <c r="G71" s="1011"/>
      <c r="H71" s="1011"/>
      <c r="I71" s="1012"/>
      <c r="J71" s="1013" t="str">
        <f>安全衛生図書・用品申込書!J71</f>
        <v/>
      </c>
      <c r="K71" s="1014"/>
      <c r="L71" s="1014"/>
      <c r="M71" s="1014"/>
      <c r="N71" s="1014"/>
      <c r="O71" s="1015"/>
      <c r="P71" s="512"/>
      <c r="Q71" s="1016" t="str">
        <f>安全衛生図書・用品申込書!Q71</f>
        <v/>
      </c>
      <c r="R71" s="1017"/>
      <c r="S71" s="513" t="str">
        <f>安全衛生図書・用品申込書!S71</f>
        <v/>
      </c>
      <c r="T71" s="1040"/>
      <c r="U71" s="1041"/>
      <c r="V71" s="1041"/>
      <c r="W71" s="1041"/>
      <c r="X71" s="1041"/>
      <c r="Y71" s="1042"/>
      <c r="Z71" s="176" t="str">
        <f>IF(安全衛生図書・用品申込書!Z71="","",安全衛生図書・用品申込書!Z71)</f>
        <v/>
      </c>
      <c r="AA71" s="288" t="str">
        <f>IF(安全衛生図書・用品申込書!AA71="","",安全衛生図書・用品申込書!AA71)</f>
        <v/>
      </c>
      <c r="AB71" s="60"/>
    </row>
    <row r="72" spans="1:30" ht="40.15" customHeight="1" x14ac:dyDescent="0.15">
      <c r="A72" s="396"/>
      <c r="B72" s="1038">
        <v>27</v>
      </c>
      <c r="C72" s="1039"/>
      <c r="D72" s="1010"/>
      <c r="E72" s="1011"/>
      <c r="F72" s="1011"/>
      <c r="G72" s="1011"/>
      <c r="H72" s="1011"/>
      <c r="I72" s="1012"/>
      <c r="J72" s="1013" t="str">
        <f>安全衛生図書・用品申込書!J72</f>
        <v/>
      </c>
      <c r="K72" s="1014"/>
      <c r="L72" s="1014"/>
      <c r="M72" s="1014"/>
      <c r="N72" s="1014"/>
      <c r="O72" s="1015"/>
      <c r="P72" s="512"/>
      <c r="Q72" s="1016" t="str">
        <f>安全衛生図書・用品申込書!Q72</f>
        <v/>
      </c>
      <c r="R72" s="1017"/>
      <c r="S72" s="513" t="str">
        <f>安全衛生図書・用品申込書!S72</f>
        <v/>
      </c>
      <c r="T72" s="1040"/>
      <c r="U72" s="1041"/>
      <c r="V72" s="1041"/>
      <c r="W72" s="1041"/>
      <c r="X72" s="1041"/>
      <c r="Y72" s="1042"/>
      <c r="Z72" s="176" t="str">
        <f>IF(安全衛生図書・用品申込書!Z72="","",安全衛生図書・用品申込書!Z72)</f>
        <v/>
      </c>
      <c r="AA72" s="288" t="str">
        <f>IF(安全衛生図書・用品申込書!AA72="","",安全衛生図書・用品申込書!AA72)</f>
        <v/>
      </c>
      <c r="AB72" s="529" t="str">
        <f>IF($S$40=安全衛生図書・用品申込書!$S$40,"","注意：安全衛生シート・用品申込書シートと金額が違います！！！")</f>
        <v/>
      </c>
    </row>
    <row r="73" spans="1:30" ht="40.15" customHeight="1" x14ac:dyDescent="0.15">
      <c r="A73" s="396"/>
      <c r="B73" s="1038">
        <v>28</v>
      </c>
      <c r="C73" s="1039"/>
      <c r="D73" s="1010"/>
      <c r="E73" s="1011"/>
      <c r="F73" s="1011"/>
      <c r="G73" s="1011"/>
      <c r="H73" s="1011"/>
      <c r="I73" s="1012"/>
      <c r="J73" s="1013" t="str">
        <f>安全衛生図書・用品申込書!J73</f>
        <v/>
      </c>
      <c r="K73" s="1014"/>
      <c r="L73" s="1014"/>
      <c r="M73" s="1014"/>
      <c r="N73" s="1014"/>
      <c r="O73" s="1015"/>
      <c r="P73" s="512"/>
      <c r="Q73" s="1016" t="str">
        <f>安全衛生図書・用品申込書!Q73</f>
        <v/>
      </c>
      <c r="R73" s="1017"/>
      <c r="S73" s="513" t="str">
        <f>安全衛生図書・用品申込書!S73</f>
        <v/>
      </c>
      <c r="T73" s="1040"/>
      <c r="U73" s="1041"/>
      <c r="V73" s="1041"/>
      <c r="W73" s="1041"/>
      <c r="X73" s="1041"/>
      <c r="Y73" s="1042"/>
      <c r="Z73" s="176" t="str">
        <f>IF(安全衛生図書・用品申込書!Z73="","",安全衛生図書・用品申込書!Z73)</f>
        <v/>
      </c>
      <c r="AA73" s="288" t="str">
        <f>IF(安全衛生図書・用品申込書!AA73="","",安全衛生図書・用品申込書!AA73)</f>
        <v/>
      </c>
      <c r="AB73" s="60"/>
    </row>
    <row r="74" spans="1:30" ht="40.15" customHeight="1" x14ac:dyDescent="0.15">
      <c r="A74" s="396"/>
      <c r="B74" s="1038">
        <v>29</v>
      </c>
      <c r="C74" s="1039"/>
      <c r="D74" s="1010"/>
      <c r="E74" s="1011"/>
      <c r="F74" s="1011"/>
      <c r="G74" s="1011"/>
      <c r="H74" s="1011"/>
      <c r="I74" s="1012"/>
      <c r="J74" s="1013" t="str">
        <f>安全衛生図書・用品申込書!J74</f>
        <v/>
      </c>
      <c r="K74" s="1014"/>
      <c r="L74" s="1014"/>
      <c r="M74" s="1014"/>
      <c r="N74" s="1014"/>
      <c r="O74" s="1015"/>
      <c r="P74" s="512"/>
      <c r="Q74" s="1016" t="str">
        <f>安全衛生図書・用品申込書!Q74</f>
        <v/>
      </c>
      <c r="R74" s="1017"/>
      <c r="S74" s="513" t="str">
        <f>安全衛生図書・用品申込書!S74</f>
        <v/>
      </c>
      <c r="T74" s="1040"/>
      <c r="U74" s="1041"/>
      <c r="V74" s="1041"/>
      <c r="W74" s="1041"/>
      <c r="X74" s="1041"/>
      <c r="Y74" s="1042"/>
      <c r="Z74" s="176" t="str">
        <f>IF(安全衛生図書・用品申込書!Z74="","",安全衛生図書・用品申込書!Z74)</f>
        <v/>
      </c>
      <c r="AA74" s="288" t="str">
        <f>IF(安全衛生図書・用品申込書!AA74="","",安全衛生図書・用品申込書!AA74)</f>
        <v/>
      </c>
      <c r="AB74" s="60"/>
    </row>
    <row r="75" spans="1:30" ht="40.15" customHeight="1" thickBot="1" x14ac:dyDescent="0.2">
      <c r="A75" s="400"/>
      <c r="B75" s="1043">
        <v>30</v>
      </c>
      <c r="C75" s="1044"/>
      <c r="D75" s="1045"/>
      <c r="E75" s="1046"/>
      <c r="F75" s="1046"/>
      <c r="G75" s="1046"/>
      <c r="H75" s="1046"/>
      <c r="I75" s="1047"/>
      <c r="J75" s="1048" t="str">
        <f>安全衛生図書・用品申込書!J75</f>
        <v/>
      </c>
      <c r="K75" s="1049"/>
      <c r="L75" s="1049"/>
      <c r="M75" s="1049"/>
      <c r="N75" s="1049"/>
      <c r="O75" s="1050"/>
      <c r="P75" s="514"/>
      <c r="Q75" s="1051" t="str">
        <f>安全衛生図書・用品申込書!Q75</f>
        <v/>
      </c>
      <c r="R75" s="1052"/>
      <c r="S75" s="515" t="str">
        <f>安全衛生図書・用品申込書!S75</f>
        <v/>
      </c>
      <c r="T75" s="1053"/>
      <c r="U75" s="1054"/>
      <c r="V75" s="1054"/>
      <c r="W75" s="1054"/>
      <c r="X75" s="1054"/>
      <c r="Y75" s="1055"/>
      <c r="Z75" s="223" t="str">
        <f>IF(安全衛生図書・用品申込書!Z75="","",安全衛生図書・用品申込書!Z75)</f>
        <v/>
      </c>
      <c r="AA75" s="447" t="str">
        <f>IF(安全衛生図書・用品申込書!AA75="","",安全衛生図書・用品申込書!AA75)</f>
        <v/>
      </c>
      <c r="AB75" s="60"/>
    </row>
    <row r="76" spans="1:30" ht="25.15" customHeight="1" x14ac:dyDescent="0.15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</row>
    <row r="77" spans="1:30" ht="25.15" customHeight="1" x14ac:dyDescent="0.15">
      <c r="AC77" s="240"/>
      <c r="AD77" s="240"/>
    </row>
    <row r="78" spans="1:30" ht="25.15" customHeight="1" x14ac:dyDescent="0.15">
      <c r="AC78" s="240"/>
      <c r="AD78" s="240"/>
    </row>
    <row r="79" spans="1:30" ht="25.15" customHeight="1" x14ac:dyDescent="0.15"/>
    <row r="80" spans="1:30" ht="25.15" customHeight="1" x14ac:dyDescent="0.15"/>
    <row r="81" ht="25.15" customHeight="1" x14ac:dyDescent="0.15"/>
    <row r="82" ht="25.15" customHeight="1" x14ac:dyDescent="0.15"/>
    <row r="83" ht="25.15" customHeight="1" x14ac:dyDescent="0.15"/>
    <row r="84" ht="25.15" customHeight="1" x14ac:dyDescent="0.15"/>
    <row r="85" ht="25.15" customHeight="1" x14ac:dyDescent="0.15"/>
    <row r="86" ht="25.15" customHeight="1" x14ac:dyDescent="0.15"/>
    <row r="87" ht="25.15" customHeight="1" x14ac:dyDescent="0.15"/>
    <row r="88" ht="25.15" customHeight="1" x14ac:dyDescent="0.15"/>
    <row r="89" ht="25.15" customHeight="1" x14ac:dyDescent="0.15"/>
    <row r="90" ht="25.15" customHeight="1" x14ac:dyDescent="0.15"/>
    <row r="91" ht="25.15" customHeight="1" x14ac:dyDescent="0.15"/>
    <row r="92" ht="25.15" customHeight="1" x14ac:dyDescent="0.15"/>
    <row r="93" ht="25.15" customHeight="1" x14ac:dyDescent="0.15"/>
  </sheetData>
  <sheetProtection algorithmName="SHA-512" hashValue="Yq2eMotW8LKjynsZvk7iC3Tr/Xca0mXojILWUV8Y29D8G3YWISDU9LaBnJFjBsa+RA6MwjPJBEywf9kg1PdWvw==" saltValue="5TGhoo4BNDZWJkZlJD5cKg==" spinCount="100000" sheet="1" objects="1" scenarios="1" selectLockedCells="1"/>
  <mergeCells count="200">
    <mergeCell ref="B75:C75"/>
    <mergeCell ref="D75:I75"/>
    <mergeCell ref="J75:O75"/>
    <mergeCell ref="Q75:R75"/>
    <mergeCell ref="T75:Y75"/>
    <mergeCell ref="B74:C74"/>
    <mergeCell ref="D74:I74"/>
    <mergeCell ref="J74:O74"/>
    <mergeCell ref="Q74:R74"/>
    <mergeCell ref="T74:Y74"/>
    <mergeCell ref="B73:C73"/>
    <mergeCell ref="D73:I73"/>
    <mergeCell ref="J73:O73"/>
    <mergeCell ref="Q73:R73"/>
    <mergeCell ref="T73:Y73"/>
    <mergeCell ref="B72:C72"/>
    <mergeCell ref="D72:I72"/>
    <mergeCell ref="J72:O72"/>
    <mergeCell ref="Q72:R72"/>
    <mergeCell ref="T72:Y72"/>
    <mergeCell ref="B71:C71"/>
    <mergeCell ref="D71:I71"/>
    <mergeCell ref="J71:O71"/>
    <mergeCell ref="Q71:R71"/>
    <mergeCell ref="T71:Y71"/>
    <mergeCell ref="B70:C70"/>
    <mergeCell ref="D70:I70"/>
    <mergeCell ref="J70:O70"/>
    <mergeCell ref="Q70:R70"/>
    <mergeCell ref="T70:Y70"/>
    <mergeCell ref="B69:C69"/>
    <mergeCell ref="D69:I69"/>
    <mergeCell ref="J69:O69"/>
    <mergeCell ref="Q69:R69"/>
    <mergeCell ref="T69:Y69"/>
    <mergeCell ref="B68:C68"/>
    <mergeCell ref="D68:I68"/>
    <mergeCell ref="J68:O68"/>
    <mergeCell ref="Q68:R68"/>
    <mergeCell ref="T68:Y68"/>
    <mergeCell ref="B67:C67"/>
    <mergeCell ref="D67:I67"/>
    <mergeCell ref="J67:O67"/>
    <mergeCell ref="Q67:R67"/>
    <mergeCell ref="T67:Y67"/>
    <mergeCell ref="B66:C66"/>
    <mergeCell ref="D66:I66"/>
    <mergeCell ref="J66:O66"/>
    <mergeCell ref="Q66:R66"/>
    <mergeCell ref="T66:Y66"/>
    <mergeCell ref="B65:C65"/>
    <mergeCell ref="D65:I65"/>
    <mergeCell ref="J65:O65"/>
    <mergeCell ref="Q65:R65"/>
    <mergeCell ref="T65:Y65"/>
    <mergeCell ref="B64:C64"/>
    <mergeCell ref="D64:I64"/>
    <mergeCell ref="J64:O64"/>
    <mergeCell ref="Q64:R64"/>
    <mergeCell ref="T64:Y64"/>
    <mergeCell ref="B63:C63"/>
    <mergeCell ref="D63:I63"/>
    <mergeCell ref="J63:O63"/>
    <mergeCell ref="Q63:R63"/>
    <mergeCell ref="T63:Y63"/>
    <mergeCell ref="B62:C62"/>
    <mergeCell ref="D62:I62"/>
    <mergeCell ref="J62:O62"/>
    <mergeCell ref="Q62:R62"/>
    <mergeCell ref="T62:Y62"/>
    <mergeCell ref="B61:C61"/>
    <mergeCell ref="D61:I61"/>
    <mergeCell ref="J61:O61"/>
    <mergeCell ref="Q61:R61"/>
    <mergeCell ref="T61:Y61"/>
    <mergeCell ref="B60:C60"/>
    <mergeCell ref="D60:I60"/>
    <mergeCell ref="J60:O60"/>
    <mergeCell ref="Q60:R60"/>
    <mergeCell ref="T60:Y60"/>
    <mergeCell ref="B59:C59"/>
    <mergeCell ref="D59:I59"/>
    <mergeCell ref="J59:O59"/>
    <mergeCell ref="Q59:R59"/>
    <mergeCell ref="T59:Y59"/>
    <mergeCell ref="B58:C58"/>
    <mergeCell ref="D58:I58"/>
    <mergeCell ref="J58:O58"/>
    <mergeCell ref="Q58:R58"/>
    <mergeCell ref="T58:Y58"/>
    <mergeCell ref="B54:C54"/>
    <mergeCell ref="D54:I54"/>
    <mergeCell ref="J54:O54"/>
    <mergeCell ref="Q54:R54"/>
    <mergeCell ref="T54:Y54"/>
    <mergeCell ref="B55:C55"/>
    <mergeCell ref="D55:I55"/>
    <mergeCell ref="J55:O55"/>
    <mergeCell ref="B57:C57"/>
    <mergeCell ref="D57:I57"/>
    <mergeCell ref="J57:O57"/>
    <mergeCell ref="Q57:R57"/>
    <mergeCell ref="T57:Y57"/>
    <mergeCell ref="Q55:R55"/>
    <mergeCell ref="T55:Y55"/>
    <mergeCell ref="B56:C56"/>
    <mergeCell ref="D56:I56"/>
    <mergeCell ref="J56:O56"/>
    <mergeCell ref="Q56:R56"/>
    <mergeCell ref="T56:Y56"/>
    <mergeCell ref="B53:C53"/>
    <mergeCell ref="D53:I53"/>
    <mergeCell ref="J53:O53"/>
    <mergeCell ref="Q53:R53"/>
    <mergeCell ref="T53:Y53"/>
    <mergeCell ref="B52:C52"/>
    <mergeCell ref="D52:I52"/>
    <mergeCell ref="J52:O52"/>
    <mergeCell ref="Q52:R52"/>
    <mergeCell ref="T52:Y52"/>
    <mergeCell ref="B49:C49"/>
    <mergeCell ref="D49:I49"/>
    <mergeCell ref="J49:O49"/>
    <mergeCell ref="Q49:R49"/>
    <mergeCell ref="T49:Y49"/>
    <mergeCell ref="B51:C51"/>
    <mergeCell ref="D51:I51"/>
    <mergeCell ref="J51:O51"/>
    <mergeCell ref="Q51:R51"/>
    <mergeCell ref="T51:Y51"/>
    <mergeCell ref="B50:C50"/>
    <mergeCell ref="D50:I50"/>
    <mergeCell ref="J50:O50"/>
    <mergeCell ref="Q50:R50"/>
    <mergeCell ref="T50:Y50"/>
    <mergeCell ref="B47:C47"/>
    <mergeCell ref="D47:I47"/>
    <mergeCell ref="J47:O47"/>
    <mergeCell ref="Q47:R47"/>
    <mergeCell ref="T47:Y47"/>
    <mergeCell ref="B48:C48"/>
    <mergeCell ref="D48:I48"/>
    <mergeCell ref="J48:O48"/>
    <mergeCell ref="Q48:R48"/>
    <mergeCell ref="T48:Y48"/>
    <mergeCell ref="B46:C46"/>
    <mergeCell ref="D46:I46"/>
    <mergeCell ref="J46:O46"/>
    <mergeCell ref="Q46:R46"/>
    <mergeCell ref="T46:Y46"/>
    <mergeCell ref="AB46:AD46"/>
    <mergeCell ref="I43:K43"/>
    <mergeCell ref="T43:Y43"/>
    <mergeCell ref="B45:I45"/>
    <mergeCell ref="J45:O45"/>
    <mergeCell ref="Q45:R45"/>
    <mergeCell ref="T45:Y45"/>
    <mergeCell ref="Z37:Z38"/>
    <mergeCell ref="AA37:AA38"/>
    <mergeCell ref="T40:Y40"/>
    <mergeCell ref="T41:Y41"/>
    <mergeCell ref="I42:J42"/>
    <mergeCell ref="T42:Y42"/>
    <mergeCell ref="F30:X30"/>
    <mergeCell ref="C32:X32"/>
    <mergeCell ref="B33:C33"/>
    <mergeCell ref="E33:H33"/>
    <mergeCell ref="J33:K33"/>
    <mergeCell ref="B36:L36"/>
    <mergeCell ref="Q36:W36"/>
    <mergeCell ref="H20:J20"/>
    <mergeCell ref="E23:F23"/>
    <mergeCell ref="B26:C27"/>
    <mergeCell ref="D26:Y27"/>
    <mergeCell ref="B28:Y28"/>
    <mergeCell ref="B29:E29"/>
    <mergeCell ref="F29:X29"/>
    <mergeCell ref="B30:E30"/>
    <mergeCell ref="C25:S25"/>
    <mergeCell ref="B13:Y13"/>
    <mergeCell ref="B14:D14"/>
    <mergeCell ref="E14:H14"/>
    <mergeCell ref="J14:K14"/>
    <mergeCell ref="S14:Y14"/>
    <mergeCell ref="H17:J17"/>
    <mergeCell ref="B10:D10"/>
    <mergeCell ref="E10:O10"/>
    <mergeCell ref="P10:P12"/>
    <mergeCell ref="Q10:V10"/>
    <mergeCell ref="Q11:V11"/>
    <mergeCell ref="C12:O12"/>
    <mergeCell ref="B3:Y3"/>
    <mergeCell ref="B6:I6"/>
    <mergeCell ref="L6:P6"/>
    <mergeCell ref="Q6:W6"/>
    <mergeCell ref="H8:K8"/>
    <mergeCell ref="L8:O8"/>
    <mergeCell ref="Q8:V8"/>
    <mergeCell ref="B9:D9"/>
    <mergeCell ref="E9:O9"/>
  </mergeCells>
  <phoneticPr fontId="1"/>
  <conditionalFormatting sqref="T43:T44 T40 AA18:AA21 AA35">
    <cfRule type="cellIs" dxfId="52" priority="23" stopIfTrue="1" operator="equal">
      <formula>0</formula>
    </cfRule>
    <cfRule type="cellIs" dxfId="51" priority="24" stopIfTrue="1" operator="equal">
      <formula>0</formula>
    </cfRule>
  </conditionalFormatting>
  <conditionalFormatting sqref="S41">
    <cfRule type="cellIs" dxfId="50" priority="21" stopIfTrue="1" operator="equal">
      <formula>0</formula>
    </cfRule>
    <cfRule type="cellIs" dxfId="49" priority="22" stopIfTrue="1" operator="equal">
      <formula>0</formula>
    </cfRule>
  </conditionalFormatting>
  <conditionalFormatting sqref="T41">
    <cfRule type="cellIs" dxfId="48" priority="19" stopIfTrue="1" operator="equal">
      <formula>0</formula>
    </cfRule>
    <cfRule type="cellIs" dxfId="47" priority="20" stopIfTrue="1" operator="equal">
      <formula>0</formula>
    </cfRule>
  </conditionalFormatting>
  <conditionalFormatting sqref="T42">
    <cfRule type="cellIs" dxfId="46" priority="17" stopIfTrue="1" operator="equal">
      <formula>0</formula>
    </cfRule>
    <cfRule type="cellIs" dxfId="45" priority="18" stopIfTrue="1" operator="equal">
      <formula>0</formula>
    </cfRule>
  </conditionalFormatting>
  <conditionalFormatting sqref="G17">
    <cfRule type="containsText" dxfId="44" priority="15" operator="containsText" text="✔">
      <formula>NOT(ISERROR(SEARCH("✔",G17)))</formula>
    </cfRule>
    <cfRule type="containsText" dxfId="43" priority="16" operator="containsText" text="✔">
      <formula>NOT(ISERROR(SEARCH("✔",G17)))</formula>
    </cfRule>
  </conditionalFormatting>
  <conditionalFormatting sqref="C1">
    <cfRule type="expression" dxfId="42" priority="14">
      <formula>$C$1="【支部専用】"</formula>
    </cfRule>
  </conditionalFormatting>
  <conditionalFormatting sqref="Q11">
    <cfRule type="expression" dxfId="41" priority="25">
      <formula>$R$12="支部使用"</formula>
    </cfRule>
  </conditionalFormatting>
  <conditionalFormatting sqref="D22">
    <cfRule type="expression" dxfId="40" priority="26">
      <formula>L43&lt;&gt;""</formula>
    </cfRule>
  </conditionalFormatting>
  <conditionalFormatting sqref="S51">
    <cfRule type="cellIs" dxfId="39" priority="8" stopIfTrue="1" operator="equal">
      <formula>0</formula>
    </cfRule>
    <cfRule type="cellIs" dxfId="38" priority="9" stopIfTrue="1" operator="equal">
      <formula>0</formula>
    </cfRule>
  </conditionalFormatting>
  <conditionalFormatting sqref="S46:S50">
    <cfRule type="cellIs" dxfId="37" priority="6" stopIfTrue="1" operator="equal">
      <formula>0</formula>
    </cfRule>
    <cfRule type="cellIs" dxfId="36" priority="7" stopIfTrue="1" operator="equal">
      <formula>0</formula>
    </cfRule>
  </conditionalFormatting>
  <conditionalFormatting sqref="S52:S75">
    <cfRule type="cellIs" dxfId="35" priority="4" stopIfTrue="1" operator="equal">
      <formula>0</formula>
    </cfRule>
    <cfRule type="cellIs" dxfId="34" priority="5" stopIfTrue="1" operator="equal">
      <formula>0</formula>
    </cfRule>
  </conditionalFormatting>
  <conditionalFormatting sqref="P46:P75">
    <cfRule type="expression" dxfId="33" priority="3">
      <formula>AND(D46&lt;&gt;"",P46="")</formula>
    </cfRule>
  </conditionalFormatting>
  <conditionalFormatting sqref="B5:E5">
    <cfRule type="expression" dxfId="32" priority="27">
      <formula>$C$1="【支部専用】"</formula>
    </cfRule>
  </conditionalFormatting>
  <conditionalFormatting sqref="J5:K5">
    <cfRule type="expression" dxfId="31" priority="28">
      <formula>$C$1="【支部専用】"</formula>
    </cfRule>
  </conditionalFormatting>
  <conditionalFormatting sqref="AB46:AD46 AB48:AD50 AC47:AD47 AB52:AD54 AC51:AD51 AB56:AD58 AC55:AD55 AB60:AD62 AC59:AD59 AB64:AD67 AC63:AD63 AB69:AD71 AC68:AD68 AB73:AD75 AC72:AD72">
    <cfRule type="expression" dxfId="30" priority="1">
      <formula>$C$1="講師用"</formula>
    </cfRule>
    <cfRule type="expression" dxfId="29" priority="2">
      <formula>$C$1="講習会用"</formula>
    </cfRule>
  </conditionalFormatting>
  <dataValidations count="13">
    <dataValidation imeMode="fullKatakana" allowBlank="1" showInputMessage="1" showErrorMessage="1" sqref="E9:O9" xr:uid="{00000000-0002-0000-0000-000000000000}"/>
    <dataValidation imeMode="disabled" allowBlank="1" showInputMessage="1" showErrorMessage="1" errorTitle="半角" error="半角の数字及びハイフンのみ入力が可能です。" sqref="D46:I75" xr:uid="{00000000-0002-0000-0000-000001000000}"/>
    <dataValidation type="textLength" imeMode="hiragana" operator="lessThanOrEqual" allowBlank="1" showInputMessage="1" showErrorMessage="1" errorTitle="全角30文字までです。" error="全角30文字までです。" sqref="T46:Y75" xr:uid="{00000000-0002-0000-0000-000002000000}">
      <formula1>30</formula1>
    </dataValidation>
    <dataValidation type="whole" imeMode="off" allowBlank="1" showInputMessage="1" showErrorMessage="1" sqref="T1" xr:uid="{00000000-0002-0000-0000-000003000000}">
      <formula1>3</formula1>
      <formula2>50</formula2>
    </dataValidation>
    <dataValidation type="whole" imeMode="off" allowBlank="1" showInputMessage="1" showErrorMessage="1" sqref="G24 V1" xr:uid="{00000000-0002-0000-0000-000004000000}">
      <formula1>1</formula1>
      <formula2>12</formula2>
    </dataValidation>
    <dataValidation type="whole" imeMode="off" allowBlank="1" showInputMessage="1" showErrorMessage="1" sqref="I24 X1" xr:uid="{00000000-0002-0000-0000-000005000000}">
      <formula1>1</formula1>
      <formula2>31</formula2>
    </dataValidation>
    <dataValidation type="whole" imeMode="off" allowBlank="1" showInputMessage="1" showErrorMessage="1" sqref="G23" xr:uid="{00000000-0002-0000-0000-000006000000}">
      <formula1>1</formula1>
      <formula2>100</formula2>
    </dataValidation>
    <dataValidation type="custom" imeMode="off" allowBlank="1" showInputMessage="1" showErrorMessage="1" sqref="E31:G31 L33:P33 E11:G11" xr:uid="{00000000-0002-0000-0000-000007000000}">
      <formula1>LEN(E11)=LENB(E11)</formula1>
    </dataValidation>
    <dataValidation type="whole" imeMode="off" allowBlank="1" showInputMessage="1" showErrorMessage="1" sqref="P46:P75" xr:uid="{00000000-0002-0000-0000-000008000000}">
      <formula1>0</formula1>
      <formula2>10000</formula2>
    </dataValidation>
    <dataValidation imeMode="off" allowBlank="1" showInputMessage="1" showErrorMessage="1" sqref="U1 P24 W1 L14:S14" xr:uid="{00000000-0002-0000-0000-000009000000}"/>
    <dataValidation imeMode="on" allowBlank="1" showInputMessage="1" showErrorMessage="1" sqref="Y32 B32 P10" xr:uid="{00000000-0002-0000-0000-00000A000000}"/>
    <dataValidation imeMode="hiragana" allowBlank="1" showInputMessage="1" showErrorMessage="1" sqref="E33:H33 T40:T44 E14:H14 D26:Y27 F29:X30 C32:X32 C12:L12 U40:Y40 E10:L10" xr:uid="{00000000-0002-0000-0000-00000B000000}"/>
    <dataValidation type="list" allowBlank="1" showInputMessage="1" showErrorMessage="1" sqref="K20:K21" xr:uid="{00000000-0002-0000-0000-00000C000000}">
      <formula1>#REF!</formula1>
    </dataValidation>
  </dataValidations>
  <hyperlinks>
    <hyperlink ref="Q36:W36" r:id="rId1" display="建災防本部　図書・用品のご案内" xr:uid="{6145139E-1FB2-4DA2-B1CF-0BE025DD19FF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E000000}">
          <x14:formula1>
            <xm:f>安全衛生図書・用品申込書!$AM$40:$AM$41</xm:f>
          </x14:formula1>
          <xm:sqref>Q11:V11</xm:sqref>
        </x14:dataValidation>
        <x14:dataValidation type="list" allowBlank="1" showInputMessage="1" showErrorMessage="1" xr:uid="{00000000-0002-0000-0000-00000F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000-000010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000-000011000000}">
          <x14:formula1>
            <xm:f>安全衛生図書・用品申込書!$AS$46:$AS$47</xm:f>
          </x14:formula1>
          <xm:sqref>K17 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39"/>
  <sheetViews>
    <sheetView zoomScaleNormal="100" workbookViewId="0">
      <selection activeCell="D46" sqref="D46:I46"/>
    </sheetView>
  </sheetViews>
  <sheetFormatPr defaultRowHeight="13.5" x14ac:dyDescent="0.15"/>
  <cols>
    <col min="1" max="1" width="21.75" customWidth="1"/>
    <col min="4" max="4" width="10.5" customWidth="1"/>
    <col min="5" max="5" width="12.25" customWidth="1"/>
    <col min="6" max="9" width="10.5" customWidth="1"/>
    <col min="10" max="10" width="16.125" bestFit="1" customWidth="1"/>
    <col min="11" max="11" width="10.5" customWidth="1"/>
    <col min="12" max="12" width="12.125" customWidth="1"/>
    <col min="13" max="13" width="35.125" customWidth="1"/>
    <col min="14" max="14" width="27.375" customWidth="1"/>
    <col min="15" max="15" width="4.5" customWidth="1"/>
    <col min="16" max="16" width="15.625" customWidth="1"/>
    <col min="17" max="18" width="10.5" customWidth="1"/>
  </cols>
  <sheetData>
    <row r="1" spans="1:18" ht="13.15" customHeight="1" thickBot="1" x14ac:dyDescent="0.2">
      <c r="A1" s="69" t="s">
        <v>266</v>
      </c>
      <c r="B1" s="70"/>
      <c r="C1" s="70"/>
      <c r="D1" s="71" t="s">
        <v>52</v>
      </c>
      <c r="E1" s="72">
        <f ca="1">安全衛生図書・用品申込書!T1+2018</f>
        <v>2026</v>
      </c>
      <c r="F1" s="73">
        <f ca="1">IF(安全衛生図書・用品申込書!T1="",0,1)</f>
        <v>1</v>
      </c>
      <c r="G1" s="70"/>
      <c r="H1" s="73"/>
      <c r="I1" s="70"/>
      <c r="J1" s="70"/>
      <c r="K1" s="70" t="s">
        <v>296</v>
      </c>
      <c r="L1" s="70"/>
      <c r="M1" s="70"/>
      <c r="N1" s="70"/>
      <c r="O1" s="70"/>
      <c r="P1" s="70"/>
      <c r="Q1" s="70"/>
      <c r="R1" s="70"/>
    </row>
    <row r="2" spans="1:18" ht="13.15" customHeight="1" thickBot="1" x14ac:dyDescent="0.2">
      <c r="A2" s="21" t="str">
        <f ca="1">RIGHT(A3,8)</f>
        <v>03837205</v>
      </c>
      <c r="D2" s="27" t="s">
        <v>53</v>
      </c>
      <c r="E2" s="46">
        <f ca="1">安全衛生図書・用品申込書!V1</f>
        <v>1</v>
      </c>
      <c r="F2" s="47">
        <f ca="1">IF(安全衛生図書・用品申込書!V1="",0,1)</f>
        <v>1</v>
      </c>
      <c r="H2" s="47" t="s">
        <v>691</v>
      </c>
      <c r="J2" s="38" t="str">
        <f>IF(安全衛生図書・用品申込書!C1="【支部専用】","支部コード","")</f>
        <v/>
      </c>
      <c r="K2" s="39">
        <f ca="1">IF(安全衛生図書・用品申込書!T1&lt;&gt;"",1,0)</f>
        <v>1</v>
      </c>
      <c r="L2" s="55">
        <f ca="1">IF(安全衛生図書・用品申込書!V1&lt;&gt;"",1,0)</f>
        <v>1</v>
      </c>
      <c r="M2" s="55">
        <f ca="1">IF(安全衛生図書・用品申込書!X1&lt;&gt;"",1,0)</f>
        <v>1</v>
      </c>
      <c r="N2" s="38">
        <f ca="1">K2+L2+M2</f>
        <v>3</v>
      </c>
      <c r="P2" s="58" t="s">
        <v>298</v>
      </c>
      <c r="Q2" s="59"/>
    </row>
    <row r="3" spans="1:18" ht="13.15" customHeight="1" thickBot="1" x14ac:dyDescent="0.2">
      <c r="A3" s="20">
        <f ca="1">ROUND(A4,0)</f>
        <v>4603837205</v>
      </c>
      <c r="D3" s="27" t="s">
        <v>54</v>
      </c>
      <c r="E3" s="46">
        <f ca="1">安全衛生図書・用品申込書!X1</f>
        <v>16</v>
      </c>
      <c r="F3" s="47">
        <f ca="1">IF(安全衛生図書・用品申込書!X1="",0,1)</f>
        <v>1</v>
      </c>
      <c r="H3" s="47" t="s">
        <v>744</v>
      </c>
      <c r="P3" s="74">
        <f ca="1">TODAY()</f>
        <v>46038</v>
      </c>
      <c r="Q3" s="75" t="s">
        <v>299</v>
      </c>
    </row>
    <row r="4" spans="1:18" ht="13.15" customHeight="1" thickTop="1" thickBot="1" x14ac:dyDescent="0.2">
      <c r="A4" s="22">
        <f ca="1">A6*100000</f>
        <v>4603837204.7222223</v>
      </c>
      <c r="D4" s="27" t="s">
        <v>55</v>
      </c>
      <c r="E4" s="28" t="str">
        <f ca="1">E1&amp;"/"&amp;E2&amp;"/"&amp;E3</f>
        <v>2026/1/16</v>
      </c>
      <c r="F4" s="48">
        <f ca="1">F1+F2+F3</f>
        <v>3</v>
      </c>
      <c r="H4" s="47" t="s">
        <v>740</v>
      </c>
      <c r="P4" s="60">
        <f ca="1">YEAR(P3)</f>
        <v>2026</v>
      </c>
      <c r="Q4" s="56">
        <f ca="1">P4-2018</f>
        <v>8</v>
      </c>
    </row>
    <row r="5" spans="1:18" ht="13.15" customHeight="1" thickTop="1" thickBot="1" x14ac:dyDescent="0.2">
      <c r="A5" s="19">
        <f ca="1">A6</f>
        <v>46038.372047222219</v>
      </c>
      <c r="D5" s="27"/>
      <c r="E5" s="28" t="str">
        <f ca="1">"（"&amp;TEXT(E4,"aaa")&amp;"）"</f>
        <v>（金）</v>
      </c>
      <c r="H5" s="48" t="s">
        <v>672</v>
      </c>
      <c r="P5" s="60">
        <f ca="1">MONTH(P3)</f>
        <v>1</v>
      </c>
      <c r="Q5" s="75" t="s">
        <v>300</v>
      </c>
    </row>
    <row r="6" spans="1:18" ht="13.15" customHeight="1" thickTop="1" thickBot="1" x14ac:dyDescent="0.2">
      <c r="A6" s="23">
        <f ca="1">NOW()</f>
        <v>46038.372047222219</v>
      </c>
      <c r="D6" s="29"/>
      <c r="E6" s="31" t="str">
        <f ca="1">IF(E5="（2018/0/0）","",E5)</f>
        <v>（金）</v>
      </c>
      <c r="F6" s="49"/>
      <c r="P6" s="62">
        <f ca="1">DAY(P3)</f>
        <v>16</v>
      </c>
      <c r="Q6" s="76" t="s">
        <v>301</v>
      </c>
    </row>
    <row r="7" spans="1:18" ht="13.15" customHeight="1" thickTop="1" thickBot="1" x14ac:dyDescent="0.2">
      <c r="F7" s="48" t="s">
        <v>14</v>
      </c>
      <c r="I7" s="290" t="s">
        <v>433</v>
      </c>
      <c r="J7" s="291" t="s">
        <v>445</v>
      </c>
      <c r="K7" s="291" t="s">
        <v>435</v>
      </c>
      <c r="L7" s="291" t="s">
        <v>434</v>
      </c>
      <c r="M7" s="292" t="s">
        <v>701</v>
      </c>
      <c r="N7" s="413" t="s">
        <v>702</v>
      </c>
    </row>
    <row r="8" spans="1:18" ht="13.15" customHeight="1" x14ac:dyDescent="0.15">
      <c r="D8" s="17"/>
      <c r="E8" s="17"/>
      <c r="I8" s="27" t="str">
        <f>安全衛生図書・用品申込書!T46</f>
        <v/>
      </c>
      <c r="J8" t="str">
        <f>IF(I8=0,"",I8)</f>
        <v/>
      </c>
      <c r="K8" t="str">
        <f>LEFT(J8,30)</f>
        <v/>
      </c>
      <c r="L8" t="str">
        <f>IF($D$31="","",$D$31&amp;"必着")</f>
        <v/>
      </c>
      <c r="M8" s="28" t="str">
        <f>L8&amp;K8</f>
        <v/>
      </c>
      <c r="N8" s="47" t="str">
        <f>LEFTB(M8,59)</f>
        <v/>
      </c>
    </row>
    <row r="9" spans="1:18" ht="13.15" customHeight="1" x14ac:dyDescent="0.15">
      <c r="D9" s="17"/>
      <c r="E9" s="17"/>
      <c r="F9" s="1"/>
      <c r="G9" s="1"/>
      <c r="H9" s="1"/>
      <c r="I9" s="27" t="str">
        <f>安全衛生図書・用品申込書!T47</f>
        <v/>
      </c>
      <c r="J9" t="str">
        <f t="shared" ref="J9:J37" si="0">IF(I9=0,"",I9)</f>
        <v/>
      </c>
      <c r="K9" t="str">
        <f t="shared" ref="K9:K37" si="1">LEFT(J9,30)</f>
        <v/>
      </c>
      <c r="L9" t="str">
        <f t="shared" ref="L9:L39" si="2">IF($D$31="","",$D$31&amp;"必着")</f>
        <v/>
      </c>
      <c r="M9" s="28" t="str">
        <f t="shared" ref="M9:M37" si="3">L9&amp;K9</f>
        <v/>
      </c>
      <c r="N9" s="47" t="str">
        <f t="shared" ref="N9:N39" si="4">LEFTB(M9,59)</f>
        <v/>
      </c>
      <c r="O9" s="1"/>
      <c r="P9" s="1"/>
      <c r="Q9" s="1"/>
      <c r="R9" s="1"/>
    </row>
    <row r="10" spans="1:18" ht="13.15" customHeight="1" thickBot="1" x14ac:dyDescent="0.2">
      <c r="D10" s="17"/>
      <c r="E10" s="17"/>
      <c r="F10" s="16"/>
      <c r="G10" s="16"/>
      <c r="H10" s="16"/>
      <c r="I10" s="27" t="str">
        <f>安全衛生図書・用品申込書!T48</f>
        <v/>
      </c>
      <c r="J10" t="str">
        <f t="shared" si="0"/>
        <v/>
      </c>
      <c r="K10" t="str">
        <f t="shared" si="1"/>
        <v/>
      </c>
      <c r="L10" t="str">
        <f t="shared" si="2"/>
        <v/>
      </c>
      <c r="M10" s="28" t="str">
        <f t="shared" si="3"/>
        <v/>
      </c>
      <c r="N10" s="47" t="str">
        <f t="shared" si="4"/>
        <v/>
      </c>
      <c r="O10" s="1"/>
      <c r="P10" s="1"/>
      <c r="Q10" s="1"/>
      <c r="R10" s="1"/>
    </row>
    <row r="11" spans="1:18" ht="13.15" customHeight="1" x14ac:dyDescent="0.15">
      <c r="D11" s="25" t="s">
        <v>52</v>
      </c>
      <c r="E11" s="26" t="e">
        <f>安全衛生図書・用品申込書!G23+2018</f>
        <v>#VALUE!</v>
      </c>
      <c r="F11" s="50">
        <f>IF(安全衛生図書・用品申込書!G23="",0,1)</f>
        <v>0</v>
      </c>
      <c r="G11" s="16"/>
      <c r="H11" s="16"/>
      <c r="I11" s="27" t="str">
        <f>安全衛生図書・用品申込書!T49</f>
        <v/>
      </c>
      <c r="J11" t="str">
        <f t="shared" si="0"/>
        <v/>
      </c>
      <c r="K11" t="str">
        <f t="shared" si="1"/>
        <v/>
      </c>
      <c r="L11" t="str">
        <f t="shared" si="2"/>
        <v/>
      </c>
      <c r="M11" s="28" t="str">
        <f t="shared" si="3"/>
        <v/>
      </c>
      <c r="N11" s="47" t="str">
        <f t="shared" si="4"/>
        <v/>
      </c>
      <c r="O11" s="1"/>
      <c r="P11" s="13"/>
      <c r="Q11" s="1"/>
      <c r="R11" s="1"/>
    </row>
    <row r="12" spans="1:18" ht="13.15" customHeight="1" x14ac:dyDescent="0.15">
      <c r="D12" s="27" t="s">
        <v>53</v>
      </c>
      <c r="E12" s="45" t="str">
        <f>安全衛生図書・用品申込書!G24</f>
        <v/>
      </c>
      <c r="F12" s="28">
        <f>IF(安全衛生図書・用品申込書!G24="",0,1)</f>
        <v>0</v>
      </c>
      <c r="G12" s="16"/>
      <c r="H12" s="16"/>
      <c r="I12" s="27" t="str">
        <f>安全衛生図書・用品申込書!T50</f>
        <v/>
      </c>
      <c r="J12" t="str">
        <f t="shared" si="0"/>
        <v/>
      </c>
      <c r="K12" t="str">
        <f t="shared" si="1"/>
        <v/>
      </c>
      <c r="L12" t="str">
        <f t="shared" si="2"/>
        <v/>
      </c>
      <c r="M12" s="28" t="str">
        <f t="shared" si="3"/>
        <v/>
      </c>
      <c r="N12" s="47" t="str">
        <f t="shared" si="4"/>
        <v/>
      </c>
      <c r="O12" s="1"/>
      <c r="P12" s="14" t="s">
        <v>28</v>
      </c>
      <c r="Q12" s="1"/>
      <c r="R12" s="1"/>
    </row>
    <row r="13" spans="1:18" ht="13.15" customHeight="1" x14ac:dyDescent="0.15">
      <c r="D13" s="27" t="s">
        <v>54</v>
      </c>
      <c r="E13" s="45" t="str">
        <f>安全衛生図書・用品申込書!I24</f>
        <v/>
      </c>
      <c r="F13" s="28">
        <f>IF(安全衛生図書・用品申込書!I24="",0,1)</f>
        <v>0</v>
      </c>
      <c r="G13" s="16"/>
      <c r="H13" s="16"/>
      <c r="I13" s="27" t="str">
        <f>安全衛生図書・用品申込書!T51</f>
        <v/>
      </c>
      <c r="J13" t="str">
        <f t="shared" si="0"/>
        <v/>
      </c>
      <c r="K13" t="str">
        <f t="shared" si="1"/>
        <v/>
      </c>
      <c r="L13" t="str">
        <f t="shared" si="2"/>
        <v/>
      </c>
      <c r="M13" s="28" t="str">
        <f t="shared" si="3"/>
        <v/>
      </c>
      <c r="N13" s="47" t="str">
        <f t="shared" si="4"/>
        <v/>
      </c>
      <c r="O13" s="1"/>
      <c r="P13" s="14" t="s">
        <v>29</v>
      </c>
      <c r="Q13" s="1"/>
      <c r="R13" s="1"/>
    </row>
    <row r="14" spans="1:18" ht="13.15" customHeight="1" x14ac:dyDescent="0.15">
      <c r="D14" s="27" t="s">
        <v>55</v>
      </c>
      <c r="E14" t="e">
        <f>E11&amp;"/"&amp;E12&amp;"/"&amp;E13</f>
        <v>#VALUE!</v>
      </c>
      <c r="F14" s="28">
        <f>F11+F12+F13</f>
        <v>0</v>
      </c>
      <c r="G14" s="16"/>
      <c r="H14" s="16"/>
      <c r="I14" s="27" t="str">
        <f>安全衛生図書・用品申込書!T52</f>
        <v/>
      </c>
      <c r="J14" t="str">
        <f t="shared" si="0"/>
        <v/>
      </c>
      <c r="K14" t="str">
        <f t="shared" si="1"/>
        <v/>
      </c>
      <c r="L14" t="str">
        <f t="shared" si="2"/>
        <v/>
      </c>
      <c r="M14" s="28" t="str">
        <f t="shared" si="3"/>
        <v/>
      </c>
      <c r="N14" s="47" t="str">
        <f t="shared" si="4"/>
        <v/>
      </c>
      <c r="O14" s="1"/>
      <c r="P14" s="14" t="s">
        <v>42</v>
      </c>
      <c r="Q14" s="1"/>
      <c r="R14" s="1"/>
    </row>
    <row r="15" spans="1:18" ht="13.15" customHeight="1" x14ac:dyDescent="0.15">
      <c r="D15" s="27"/>
      <c r="E15" t="e">
        <f>"（"&amp;TEXT(E14,"aaa")&amp;"）"</f>
        <v>#VALUE!</v>
      </c>
      <c r="F15" s="28"/>
      <c r="G15" s="16"/>
      <c r="H15" s="16"/>
      <c r="I15" s="27" t="str">
        <f>安全衛生図書・用品申込書!T53</f>
        <v/>
      </c>
      <c r="J15" t="str">
        <f t="shared" si="0"/>
        <v/>
      </c>
      <c r="K15" t="str">
        <f t="shared" si="1"/>
        <v/>
      </c>
      <c r="L15" t="str">
        <f t="shared" si="2"/>
        <v/>
      </c>
      <c r="M15" s="28" t="str">
        <f t="shared" si="3"/>
        <v/>
      </c>
      <c r="N15" s="47" t="str">
        <f t="shared" si="4"/>
        <v/>
      </c>
      <c r="O15" s="1"/>
      <c r="P15" s="14" t="s">
        <v>30</v>
      </c>
      <c r="Q15" s="1"/>
      <c r="R15" s="1"/>
    </row>
    <row r="16" spans="1:18" ht="13.15" customHeight="1" thickBot="1" x14ac:dyDescent="0.2">
      <c r="D16" s="29"/>
      <c r="E16" s="30" t="str">
        <f>IF(安全衛生図書・用品申込書!D22="✔",E15,"")</f>
        <v/>
      </c>
      <c r="F16" s="31"/>
      <c r="G16" s="16"/>
      <c r="H16" s="16"/>
      <c r="I16" s="27" t="str">
        <f>安全衛生図書・用品申込書!T54</f>
        <v/>
      </c>
      <c r="J16" t="str">
        <f t="shared" si="0"/>
        <v/>
      </c>
      <c r="K16" t="str">
        <f t="shared" si="1"/>
        <v/>
      </c>
      <c r="L16" t="str">
        <f t="shared" si="2"/>
        <v/>
      </c>
      <c r="M16" s="28" t="str">
        <f t="shared" si="3"/>
        <v/>
      </c>
      <c r="N16" s="47" t="str">
        <f t="shared" si="4"/>
        <v/>
      </c>
      <c r="O16" s="1"/>
      <c r="P16" s="14" t="s">
        <v>31</v>
      </c>
      <c r="Q16" s="1"/>
      <c r="R16" s="1"/>
    </row>
    <row r="17" spans="1:18" ht="13.15" customHeight="1" x14ac:dyDescent="0.15">
      <c r="D17" s="17"/>
      <c r="E17" s="17"/>
      <c r="F17" s="16"/>
      <c r="G17" s="16"/>
      <c r="H17" s="16"/>
      <c r="I17" s="27" t="str">
        <f>安全衛生図書・用品申込書!T55</f>
        <v/>
      </c>
      <c r="J17" t="str">
        <f t="shared" si="0"/>
        <v/>
      </c>
      <c r="K17" t="str">
        <f t="shared" si="1"/>
        <v/>
      </c>
      <c r="L17" t="str">
        <f t="shared" si="2"/>
        <v/>
      </c>
      <c r="M17" s="28" t="str">
        <f t="shared" si="3"/>
        <v/>
      </c>
      <c r="N17" s="47" t="str">
        <f t="shared" si="4"/>
        <v/>
      </c>
      <c r="O17" s="1"/>
      <c r="P17" s="14" t="s">
        <v>32</v>
      </c>
      <c r="Q17" s="1"/>
      <c r="R17" s="1"/>
    </row>
    <row r="18" spans="1:18" ht="13.15" customHeight="1" x14ac:dyDescent="0.15">
      <c r="D18" s="17"/>
      <c r="E18" s="17"/>
      <c r="F18" s="16"/>
      <c r="G18" s="16"/>
      <c r="H18" s="16"/>
      <c r="I18" s="27" t="str">
        <f>安全衛生図書・用品申込書!T56</f>
        <v/>
      </c>
      <c r="J18" t="str">
        <f t="shared" si="0"/>
        <v/>
      </c>
      <c r="K18" t="str">
        <f t="shared" si="1"/>
        <v/>
      </c>
      <c r="L18" t="str">
        <f t="shared" si="2"/>
        <v/>
      </c>
      <c r="M18" s="28" t="str">
        <f t="shared" si="3"/>
        <v/>
      </c>
      <c r="N18" s="47" t="str">
        <f t="shared" si="4"/>
        <v/>
      </c>
      <c r="O18" s="1"/>
      <c r="P18" s="14" t="s">
        <v>46</v>
      </c>
      <c r="Q18" s="1"/>
      <c r="R18" s="1"/>
    </row>
    <row r="19" spans="1:18" ht="13.15" customHeight="1" x14ac:dyDescent="0.15">
      <c r="A19" s="7"/>
      <c r="D19" s="17"/>
      <c r="E19" s="17"/>
      <c r="F19" s="16"/>
      <c r="G19" s="16"/>
      <c r="H19" s="16"/>
      <c r="I19" s="27" t="str">
        <f>安全衛生図書・用品申込書!T57</f>
        <v/>
      </c>
      <c r="J19" t="str">
        <f t="shared" si="0"/>
        <v/>
      </c>
      <c r="K19" t="str">
        <f t="shared" si="1"/>
        <v/>
      </c>
      <c r="L19" t="str">
        <f t="shared" si="2"/>
        <v/>
      </c>
      <c r="M19" s="28" t="str">
        <f t="shared" si="3"/>
        <v/>
      </c>
      <c r="N19" s="47" t="str">
        <f t="shared" si="4"/>
        <v/>
      </c>
      <c r="O19" s="1"/>
      <c r="P19" s="14" t="s">
        <v>47</v>
      </c>
      <c r="Q19" s="1"/>
      <c r="R19" s="1"/>
    </row>
    <row r="20" spans="1:18" ht="13.15" customHeight="1" x14ac:dyDescent="0.15">
      <c r="A20" s="8" t="s">
        <v>21</v>
      </c>
      <c r="D20" s="17"/>
      <c r="E20" s="17"/>
      <c r="F20" s="16"/>
      <c r="G20" s="16"/>
      <c r="H20" s="16"/>
      <c r="I20" s="27" t="str">
        <f>安全衛生図書・用品申込書!T58</f>
        <v/>
      </c>
      <c r="J20" t="str">
        <f t="shared" si="0"/>
        <v/>
      </c>
      <c r="K20" t="str">
        <f t="shared" si="1"/>
        <v/>
      </c>
      <c r="L20" t="str">
        <f t="shared" si="2"/>
        <v/>
      </c>
      <c r="M20" s="28" t="str">
        <f t="shared" si="3"/>
        <v/>
      </c>
      <c r="N20" s="47" t="str">
        <f t="shared" si="4"/>
        <v/>
      </c>
      <c r="O20" s="1"/>
      <c r="P20" s="14" t="s">
        <v>33</v>
      </c>
      <c r="Q20" s="1"/>
      <c r="R20" s="1"/>
    </row>
    <row r="21" spans="1:18" ht="13.15" customHeight="1" thickBot="1" x14ac:dyDescent="0.2">
      <c r="D21" s="17"/>
      <c r="E21" s="17"/>
      <c r="F21" s="1"/>
      <c r="G21" s="1"/>
      <c r="H21" s="1"/>
      <c r="I21" s="27" t="str">
        <f>安全衛生図書・用品申込書!T59</f>
        <v/>
      </c>
      <c r="J21" t="str">
        <f t="shared" si="0"/>
        <v/>
      </c>
      <c r="K21" t="str">
        <f t="shared" si="1"/>
        <v/>
      </c>
      <c r="L21" t="str">
        <f t="shared" si="2"/>
        <v/>
      </c>
      <c r="M21" s="28" t="str">
        <f t="shared" si="3"/>
        <v/>
      </c>
      <c r="N21" s="47" t="str">
        <f t="shared" si="4"/>
        <v/>
      </c>
      <c r="O21" s="1"/>
      <c r="P21" s="14" t="s">
        <v>34</v>
      </c>
      <c r="Q21" s="1"/>
      <c r="R21" s="1"/>
    </row>
    <row r="22" spans="1:18" ht="13.15" customHeight="1" thickBot="1" x14ac:dyDescent="0.2">
      <c r="A22" s="6"/>
      <c r="C22" s="18">
        <f>IF(安全衛生図書・用品申込書!D17&lt;&gt;"",1,IF(安全衛生図書・用品申込書!H17&lt;&gt;"",1,0))</f>
        <v>0</v>
      </c>
      <c r="D22" s="4"/>
      <c r="E22" s="4"/>
      <c r="F22" s="4"/>
      <c r="G22" s="4"/>
      <c r="H22" s="4"/>
      <c r="I22" s="27" t="str">
        <f>安全衛生図書・用品申込書!T60</f>
        <v/>
      </c>
      <c r="J22" t="str">
        <f t="shared" si="0"/>
        <v/>
      </c>
      <c r="K22" t="str">
        <f t="shared" si="1"/>
        <v/>
      </c>
      <c r="L22" t="str">
        <f t="shared" si="2"/>
        <v/>
      </c>
      <c r="M22" s="28" t="str">
        <f t="shared" si="3"/>
        <v/>
      </c>
      <c r="N22" s="47" t="str">
        <f t="shared" si="4"/>
        <v/>
      </c>
      <c r="O22" s="4"/>
      <c r="P22" s="14" t="s">
        <v>35</v>
      </c>
      <c r="Q22" s="4"/>
      <c r="R22" s="4"/>
    </row>
    <row r="23" spans="1:18" ht="13.15" customHeight="1" x14ac:dyDescent="0.15">
      <c r="C23" s="1"/>
      <c r="D23" s="1"/>
      <c r="E23" s="1"/>
      <c r="F23" s="1"/>
      <c r="G23" s="1"/>
      <c r="H23" s="1"/>
      <c r="I23" s="27" t="str">
        <f>安全衛生図書・用品申込書!T61</f>
        <v/>
      </c>
      <c r="J23" t="str">
        <f t="shared" si="0"/>
        <v/>
      </c>
      <c r="K23" t="str">
        <f t="shared" si="1"/>
        <v/>
      </c>
      <c r="L23" t="str">
        <f t="shared" si="2"/>
        <v/>
      </c>
      <c r="M23" s="28" t="str">
        <f t="shared" si="3"/>
        <v/>
      </c>
      <c r="N23" s="47" t="str">
        <f t="shared" si="4"/>
        <v/>
      </c>
      <c r="O23" s="1"/>
      <c r="P23" s="14" t="s">
        <v>36</v>
      </c>
      <c r="Q23" s="1"/>
      <c r="R23" s="1"/>
    </row>
    <row r="24" spans="1:18" ht="13.15" customHeight="1" x14ac:dyDescent="0.15">
      <c r="C24" s="1"/>
      <c r="H24" s="1"/>
      <c r="I24" s="27" t="str">
        <f>安全衛生図書・用品申込書!T62</f>
        <v/>
      </c>
      <c r="J24" t="str">
        <f t="shared" si="0"/>
        <v/>
      </c>
      <c r="K24" t="str">
        <f t="shared" si="1"/>
        <v/>
      </c>
      <c r="L24" t="str">
        <f t="shared" si="2"/>
        <v/>
      </c>
      <c r="M24" s="28" t="str">
        <f t="shared" si="3"/>
        <v/>
      </c>
      <c r="N24" s="47" t="str">
        <f t="shared" si="4"/>
        <v/>
      </c>
      <c r="O24" s="1"/>
      <c r="P24" s="14" t="s">
        <v>37</v>
      </c>
      <c r="Q24" s="1"/>
      <c r="R24" s="1"/>
    </row>
    <row r="25" spans="1:18" ht="13.15" customHeight="1" thickBot="1" x14ac:dyDescent="0.2">
      <c r="C25" s="1"/>
      <c r="D25" t="s">
        <v>248</v>
      </c>
      <c r="H25" s="1"/>
      <c r="I25" s="27" t="str">
        <f>安全衛生図書・用品申込書!T63</f>
        <v/>
      </c>
      <c r="J25" t="str">
        <f t="shared" si="0"/>
        <v/>
      </c>
      <c r="K25" t="str">
        <f t="shared" si="1"/>
        <v/>
      </c>
      <c r="L25" t="str">
        <f t="shared" si="2"/>
        <v/>
      </c>
      <c r="M25" s="28" t="str">
        <f t="shared" si="3"/>
        <v/>
      </c>
      <c r="N25" s="47" t="str">
        <f t="shared" si="4"/>
        <v/>
      </c>
      <c r="P25" s="14" t="s">
        <v>38</v>
      </c>
    </row>
    <row r="26" spans="1:18" ht="13.15" customHeight="1" thickBot="1" x14ac:dyDescent="0.2">
      <c r="A26" s="7"/>
      <c r="C26" s="1"/>
      <c r="D26" s="39">
        <f>IF(安全衛生図書・用品申込書!G23="",0,1)</f>
        <v>0</v>
      </c>
      <c r="E26" s="39">
        <f>IF(安全衛生図書・用品申込書!G24="",0,1)</f>
        <v>0</v>
      </c>
      <c r="F26" s="40">
        <f>IF(安全衛生図書・用品申込書!I24="",0,1)</f>
        <v>0</v>
      </c>
      <c r="G26" s="38">
        <f>(D26+E26+F26)</f>
        <v>0</v>
      </c>
      <c r="H26" s="1"/>
      <c r="I26" s="27" t="str">
        <f>安全衛生図書・用品申込書!T64</f>
        <v/>
      </c>
      <c r="J26" t="str">
        <f t="shared" si="0"/>
        <v/>
      </c>
      <c r="K26" t="str">
        <f t="shared" si="1"/>
        <v/>
      </c>
      <c r="L26" t="str">
        <f t="shared" si="2"/>
        <v/>
      </c>
      <c r="M26" s="28" t="str">
        <f t="shared" si="3"/>
        <v/>
      </c>
      <c r="N26" s="47" t="str">
        <f t="shared" si="4"/>
        <v/>
      </c>
      <c r="P26" s="14" t="s">
        <v>48</v>
      </c>
    </row>
    <row r="27" spans="1:18" ht="13.15" customHeight="1" x14ac:dyDescent="0.15">
      <c r="A27" s="8" t="s">
        <v>14</v>
      </c>
      <c r="I27" s="27" t="str">
        <f>安全衛生図書・用品申込書!T65</f>
        <v/>
      </c>
      <c r="J27" t="str">
        <f t="shared" si="0"/>
        <v/>
      </c>
      <c r="K27" t="str">
        <f t="shared" si="1"/>
        <v/>
      </c>
      <c r="L27" t="str">
        <f t="shared" si="2"/>
        <v/>
      </c>
      <c r="M27" s="28" t="str">
        <f t="shared" si="3"/>
        <v/>
      </c>
      <c r="N27" s="47" t="str">
        <f t="shared" si="4"/>
        <v/>
      </c>
      <c r="P27" s="14" t="s">
        <v>39</v>
      </c>
    </row>
    <row r="28" spans="1:18" ht="13.15" customHeight="1" x14ac:dyDescent="0.15">
      <c r="I28" s="27" t="str">
        <f>安全衛生図書・用品申込書!T66</f>
        <v/>
      </c>
      <c r="J28" t="str">
        <f t="shared" si="0"/>
        <v/>
      </c>
      <c r="K28" t="str">
        <f t="shared" si="1"/>
        <v/>
      </c>
      <c r="L28" t="str">
        <f t="shared" si="2"/>
        <v/>
      </c>
      <c r="M28" s="28" t="str">
        <f t="shared" si="3"/>
        <v/>
      </c>
      <c r="N28" s="47" t="str">
        <f t="shared" si="4"/>
        <v/>
      </c>
      <c r="P28" s="14" t="s">
        <v>49</v>
      </c>
    </row>
    <row r="29" spans="1:18" ht="13.15" customHeight="1" x14ac:dyDescent="0.15">
      <c r="I29" s="27" t="str">
        <f>安全衛生図書・用品申込書!T67</f>
        <v/>
      </c>
      <c r="J29" t="str">
        <f t="shared" si="0"/>
        <v/>
      </c>
      <c r="K29" t="str">
        <f t="shared" si="1"/>
        <v/>
      </c>
      <c r="L29" t="str">
        <f t="shared" si="2"/>
        <v/>
      </c>
      <c r="M29" s="28" t="str">
        <f t="shared" si="3"/>
        <v/>
      </c>
      <c r="N29" s="47" t="str">
        <f t="shared" si="4"/>
        <v/>
      </c>
      <c r="P29" s="14" t="s">
        <v>40</v>
      </c>
    </row>
    <row r="30" spans="1:18" ht="13.15" customHeight="1" thickBot="1" x14ac:dyDescent="0.2">
      <c r="D30" t="s">
        <v>270</v>
      </c>
      <c r="I30" s="27" t="str">
        <f>安全衛生図書・用品申込書!T68</f>
        <v/>
      </c>
      <c r="J30" t="str">
        <f t="shared" si="0"/>
        <v/>
      </c>
      <c r="K30" t="str">
        <f t="shared" si="1"/>
        <v/>
      </c>
      <c r="L30" t="str">
        <f t="shared" si="2"/>
        <v/>
      </c>
      <c r="M30" s="28" t="str">
        <f t="shared" si="3"/>
        <v/>
      </c>
      <c r="N30" s="47" t="str">
        <f t="shared" si="4"/>
        <v/>
      </c>
      <c r="P30" s="15" t="s">
        <v>41</v>
      </c>
    </row>
    <row r="31" spans="1:18" ht="13.15" customHeight="1" thickBot="1" x14ac:dyDescent="0.2">
      <c r="D31" s="40" t="str">
        <f>IF(安全衛生図書・用品申込書!S43="","",D32)</f>
        <v/>
      </c>
      <c r="I31" s="27" t="str">
        <f>安全衛生図書・用品申込書!T69</f>
        <v/>
      </c>
      <c r="J31" t="str">
        <f t="shared" si="0"/>
        <v/>
      </c>
      <c r="K31" t="str">
        <f t="shared" si="1"/>
        <v/>
      </c>
      <c r="L31" t="str">
        <f t="shared" si="2"/>
        <v/>
      </c>
      <c r="M31" s="28" t="str">
        <f t="shared" si="3"/>
        <v/>
      </c>
      <c r="N31" s="47" t="str">
        <f t="shared" si="4"/>
        <v/>
      </c>
    </row>
    <row r="32" spans="1:18" ht="13.15" customHeight="1" x14ac:dyDescent="0.15">
      <c r="D32" t="e">
        <f>安全衛生図書・用品申込書!G24&amp;"/"&amp;安全衛生図書・用品申込書!I24&amp;E15</f>
        <v>#VALUE!</v>
      </c>
      <c r="I32" s="27" t="str">
        <f>安全衛生図書・用品申込書!T70</f>
        <v/>
      </c>
      <c r="J32" t="str">
        <f t="shared" si="0"/>
        <v/>
      </c>
      <c r="K32" t="str">
        <f t="shared" si="1"/>
        <v/>
      </c>
      <c r="L32" t="str">
        <f t="shared" si="2"/>
        <v/>
      </c>
      <c r="M32" s="28" t="str">
        <f t="shared" si="3"/>
        <v/>
      </c>
      <c r="N32" s="47" t="str">
        <f t="shared" si="4"/>
        <v/>
      </c>
    </row>
    <row r="33" spans="8:14" ht="13.15" customHeight="1" x14ac:dyDescent="0.15">
      <c r="I33" s="27" t="str">
        <f>安全衛生図書・用品申込書!T71</f>
        <v/>
      </c>
      <c r="J33" t="str">
        <f t="shared" si="0"/>
        <v/>
      </c>
      <c r="K33" t="str">
        <f t="shared" si="1"/>
        <v/>
      </c>
      <c r="L33" t="str">
        <f t="shared" si="2"/>
        <v/>
      </c>
      <c r="M33" s="28" t="str">
        <f t="shared" si="3"/>
        <v/>
      </c>
      <c r="N33" s="47" t="str">
        <f t="shared" si="4"/>
        <v/>
      </c>
    </row>
    <row r="34" spans="8:14" x14ac:dyDescent="0.15">
      <c r="I34" s="27" t="str">
        <f>安全衛生図書・用品申込書!T72</f>
        <v/>
      </c>
      <c r="J34" t="str">
        <f t="shared" si="0"/>
        <v/>
      </c>
      <c r="K34" t="str">
        <f t="shared" si="1"/>
        <v/>
      </c>
      <c r="L34" t="str">
        <f t="shared" si="2"/>
        <v/>
      </c>
      <c r="M34" s="28" t="str">
        <f t="shared" si="3"/>
        <v/>
      </c>
      <c r="N34" s="47" t="str">
        <f t="shared" si="4"/>
        <v/>
      </c>
    </row>
    <row r="35" spans="8:14" x14ac:dyDescent="0.15">
      <c r="I35" s="27" t="str">
        <f>安全衛生図書・用品申込書!T73</f>
        <v/>
      </c>
      <c r="J35" t="str">
        <f t="shared" si="0"/>
        <v/>
      </c>
      <c r="K35" t="str">
        <f t="shared" si="1"/>
        <v/>
      </c>
      <c r="L35" t="str">
        <f t="shared" si="2"/>
        <v/>
      </c>
      <c r="M35" s="28" t="str">
        <f t="shared" si="3"/>
        <v/>
      </c>
      <c r="N35" s="47" t="str">
        <f t="shared" si="4"/>
        <v/>
      </c>
    </row>
    <row r="36" spans="8:14" x14ac:dyDescent="0.15">
      <c r="I36" s="27" t="str">
        <f>安全衛生図書・用品申込書!T74</f>
        <v/>
      </c>
      <c r="J36" t="str">
        <f t="shared" si="0"/>
        <v/>
      </c>
      <c r="K36" t="str">
        <f t="shared" si="1"/>
        <v/>
      </c>
      <c r="L36" t="str">
        <f t="shared" si="2"/>
        <v/>
      </c>
      <c r="M36" s="28" t="str">
        <f t="shared" si="3"/>
        <v/>
      </c>
      <c r="N36" s="47" t="str">
        <f t="shared" si="4"/>
        <v/>
      </c>
    </row>
    <row r="37" spans="8:14" ht="14.25" thickBot="1" x14ac:dyDescent="0.2">
      <c r="I37" s="29" t="str">
        <f>安全衛生図書・用品申込書!T75</f>
        <v/>
      </c>
      <c r="J37" s="30" t="str">
        <f t="shared" si="0"/>
        <v/>
      </c>
      <c r="K37" t="str">
        <f t="shared" si="1"/>
        <v/>
      </c>
      <c r="L37" t="str">
        <f t="shared" si="2"/>
        <v/>
      </c>
      <c r="M37" s="28" t="str">
        <f t="shared" si="3"/>
        <v/>
      </c>
      <c r="N37" s="48" t="str">
        <f t="shared" si="4"/>
        <v/>
      </c>
    </row>
    <row r="38" spans="8:14" x14ac:dyDescent="0.15">
      <c r="H38" t="s">
        <v>753</v>
      </c>
      <c r="I38" s="449"/>
      <c r="J38" s="450"/>
      <c r="K38" s="450"/>
      <c r="L38" s="26" t="str">
        <f t="shared" si="2"/>
        <v/>
      </c>
      <c r="M38" s="50" t="str">
        <f t="shared" ref="M38:M39" si="5">L38&amp;K38</f>
        <v/>
      </c>
      <c r="N38" s="49" t="str">
        <f t="shared" si="4"/>
        <v/>
      </c>
    </row>
    <row r="39" spans="8:14" ht="14.25" thickBot="1" x14ac:dyDescent="0.2">
      <c r="H39" t="s">
        <v>754</v>
      </c>
      <c r="I39" s="451"/>
      <c r="J39" s="452"/>
      <c r="K39" s="452"/>
      <c r="L39" s="30" t="str">
        <f t="shared" si="2"/>
        <v/>
      </c>
      <c r="M39" s="31" t="str">
        <f t="shared" si="5"/>
        <v/>
      </c>
      <c r="N39" s="48" t="str">
        <f t="shared" si="4"/>
        <v/>
      </c>
    </row>
  </sheetData>
  <sheetProtection sheet="1" objects="1" scenarios="1"/>
  <phoneticPr fontId="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2060"/>
  </sheetPr>
  <dimension ref="A1:CE145"/>
  <sheetViews>
    <sheetView zoomScale="70" zoomScaleNormal="70" zoomScaleSheetLayoutView="80" workbookViewId="0">
      <selection activeCell="AD1" sqref="AD1"/>
    </sheetView>
  </sheetViews>
  <sheetFormatPr defaultColWidth="8.875" defaultRowHeight="13.5" x14ac:dyDescent="0.15"/>
  <cols>
    <col min="1" max="1" width="5.12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8.25" customWidth="1"/>
    <col min="8" max="8" width="3.125" customWidth="1"/>
    <col min="9" max="9" width="5.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8.625" customWidth="1"/>
    <col min="15" max="15" width="5.5" customWidth="1"/>
    <col min="16" max="16" width="18" customWidth="1"/>
    <col min="17" max="17" width="23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5" style="57" customWidth="1"/>
    <col min="27" max="27" width="5.25" bestFit="1" customWidth="1"/>
    <col min="28" max="28" width="4.5" customWidth="1"/>
    <col min="29" max="29" width="17.375" customWidth="1"/>
    <col min="30" max="30" width="9.125" customWidth="1"/>
    <col min="31" max="31" width="13.625" hidden="1" customWidth="1"/>
    <col min="32" max="32" width="9.25" hidden="1" customWidth="1"/>
    <col min="33" max="33" width="15.875" hidden="1" customWidth="1"/>
    <col min="34" max="34" width="13.5" hidden="1" customWidth="1"/>
    <col min="35" max="35" width="13.125" hidden="1" customWidth="1"/>
    <col min="36" max="36" width="16.125" hidden="1" customWidth="1"/>
    <col min="37" max="37" width="16.25" hidden="1" customWidth="1"/>
    <col min="38" max="42" width="14.75" hidden="1" customWidth="1"/>
    <col min="43" max="43" width="39.5" hidden="1" customWidth="1"/>
    <col min="44" max="44" width="13.25" hidden="1" customWidth="1"/>
    <col min="45" max="45" width="31.5" hidden="1" customWidth="1"/>
    <col min="46" max="46" width="14.5" hidden="1" customWidth="1"/>
    <col min="47" max="47" width="17" hidden="1" customWidth="1"/>
    <col min="48" max="48" width="24.5" hidden="1" customWidth="1"/>
    <col min="49" max="49" width="24.25" hidden="1" customWidth="1"/>
    <col min="50" max="50" width="20.5" hidden="1" customWidth="1"/>
    <col min="51" max="51" width="19.5" hidden="1" customWidth="1"/>
    <col min="52" max="52" width="17.125" hidden="1" customWidth="1"/>
    <col min="53" max="53" width="17.375" hidden="1" customWidth="1"/>
    <col min="54" max="54" width="20" hidden="1" customWidth="1"/>
    <col min="55" max="55" width="14.125" hidden="1" customWidth="1"/>
    <col min="56" max="56" width="12.625" hidden="1" customWidth="1"/>
    <col min="57" max="57" width="20.5" hidden="1" customWidth="1"/>
    <col min="58" max="58" width="8.875" hidden="1" customWidth="1"/>
    <col min="59" max="59" width="16.625" hidden="1" customWidth="1"/>
    <col min="60" max="60" width="16.125" hidden="1" customWidth="1"/>
    <col min="61" max="61" width="8.875" hidden="1" customWidth="1"/>
    <col min="62" max="62" width="23.75" hidden="1" customWidth="1"/>
    <col min="63" max="63" width="35.25" hidden="1" customWidth="1"/>
    <col min="64" max="64" width="8.875" hidden="1" customWidth="1"/>
    <col min="65" max="65" width="19.375" hidden="1" customWidth="1"/>
    <col min="66" max="66" width="18.875" hidden="1" customWidth="1"/>
    <col min="67" max="67" width="8.875" hidden="1" customWidth="1"/>
    <col min="68" max="68" width="12.25" hidden="1" customWidth="1"/>
    <col min="69" max="74" width="8.875" hidden="1" customWidth="1"/>
    <col min="75" max="75" width="14.5" hidden="1" customWidth="1"/>
    <col min="76" max="76" width="8.875" hidden="1" customWidth="1"/>
    <col min="77" max="77" width="21.375" hidden="1" customWidth="1"/>
    <col min="78" max="78" width="43.5" hidden="1" customWidth="1"/>
    <col min="79" max="79" width="20.375" hidden="1" customWidth="1"/>
    <col min="80" max="80" width="8.875" hidden="1" customWidth="1"/>
    <col min="81" max="94" width="8.875" customWidth="1"/>
  </cols>
  <sheetData>
    <row r="1" spans="1:81" ht="32.450000000000003" customHeight="1" thickTop="1" thickBot="1" x14ac:dyDescent="0.2">
      <c r="A1" s="553"/>
      <c r="C1" s="551"/>
      <c r="J1" s="448" t="s">
        <v>377</v>
      </c>
      <c r="L1" s="574" t="s">
        <v>1586</v>
      </c>
      <c r="P1" s="120"/>
      <c r="S1" s="294" t="s">
        <v>20</v>
      </c>
      <c r="T1" s="441">
        <f ca="1">'安全衛生図書・用品申込書 (入力用)'!T1</f>
        <v>8</v>
      </c>
      <c r="U1" s="121" t="s">
        <v>19</v>
      </c>
      <c r="V1" s="442">
        <f ca="1">'安全衛生図書・用品申込書 (入力用)'!V1</f>
        <v>1</v>
      </c>
      <c r="W1" s="121" t="s">
        <v>18</v>
      </c>
      <c r="X1" s="442">
        <f ca="1">'安全衛生図書・用品申込書 (入力用)'!X1</f>
        <v>16</v>
      </c>
      <c r="Y1" s="121" t="str">
        <f ca="1">"日"&amp;IF(作業１入力シート用!F4=3,作業１入力シート用!E6,"")</f>
        <v>日（金）</v>
      </c>
      <c r="AA1" s="552"/>
      <c r="AD1" s="412" t="s">
        <v>1588</v>
      </c>
      <c r="AE1" s="293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</row>
    <row r="2" spans="1:81" ht="31.15" customHeight="1" thickTop="1" x14ac:dyDescent="0.15">
      <c r="A2" s="402" t="str">
        <f>IF($C$1="講習会用","講習会用の時は、データ変換用を使用しない。このシートでデータを出力すること。","")</f>
        <v/>
      </c>
      <c r="S2" s="295" t="str">
        <f ca="1">IF(作業１入力シート用!N2&lt;3,"申込日を記入してください。","")</f>
        <v/>
      </c>
      <c r="AA2" s="56"/>
      <c r="AF2" s="182" t="s">
        <v>379</v>
      </c>
      <c r="AG2" s="158"/>
      <c r="AH2" s="158"/>
    </row>
    <row r="3" spans="1:81" ht="27.6" customHeight="1" x14ac:dyDescent="0.15">
      <c r="A3" s="396"/>
      <c r="B3" s="1095" t="s">
        <v>751</v>
      </c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  <c r="P3" s="1095"/>
      <c r="Q3" s="1095"/>
      <c r="R3" s="1095"/>
      <c r="S3" s="1095"/>
      <c r="T3" s="1095"/>
      <c r="U3" s="1095"/>
      <c r="V3" s="1095"/>
      <c r="W3" s="1095"/>
      <c r="X3" s="1095"/>
      <c r="Y3" s="1095"/>
      <c r="AA3" s="56"/>
      <c r="AF3" s="182" t="s">
        <v>380</v>
      </c>
      <c r="AG3" s="158"/>
      <c r="AH3" s="158"/>
    </row>
    <row r="4" spans="1:81" ht="21" customHeight="1" x14ac:dyDescent="0.15">
      <c r="A4" s="396"/>
      <c r="B4" s="123" t="str">
        <f>IF($C$1="【支部専用】","支部コード","")</f>
        <v/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  <c r="AF4" s="182" t="s">
        <v>696</v>
      </c>
      <c r="AG4" s="158"/>
      <c r="AH4" s="158"/>
    </row>
    <row r="5" spans="1:81" ht="26.45" customHeight="1" x14ac:dyDescent="0.15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60"/>
    </row>
    <row r="6" spans="1:81" ht="26.25" customHeight="1" thickBot="1" x14ac:dyDescent="0.2">
      <c r="A6" s="396"/>
      <c r="B6" s="913"/>
      <c r="C6" s="914"/>
      <c r="D6" s="914"/>
      <c r="E6" s="914"/>
      <c r="F6" s="914"/>
      <c r="G6" s="914"/>
      <c r="H6" s="914"/>
      <c r="I6" s="914"/>
      <c r="K6" s="289"/>
      <c r="L6" s="1084"/>
      <c r="M6" s="1084"/>
      <c r="N6" s="1084"/>
      <c r="O6" s="1084"/>
      <c r="P6" s="941"/>
      <c r="Q6" s="1096"/>
      <c r="R6" s="1096"/>
      <c r="S6" s="1096"/>
      <c r="T6" s="1096"/>
      <c r="U6" s="1096"/>
      <c r="V6" s="1096"/>
      <c r="W6" s="1096"/>
      <c r="X6" s="126"/>
      <c r="Y6" s="126"/>
      <c r="AA6" s="56"/>
      <c r="AB6" s="60"/>
    </row>
    <row r="7" spans="1:81" ht="28.15" customHeight="1" thickBot="1" x14ac:dyDescent="0.2">
      <c r="A7" s="396"/>
      <c r="B7" s="17"/>
      <c r="C7" s="9"/>
      <c r="D7" s="17"/>
      <c r="E7" s="17"/>
      <c r="F7" s="17"/>
      <c r="G7" s="17"/>
      <c r="H7" s="17"/>
      <c r="I7" s="579">
        <f>IF(C1="",0,1+K7)</f>
        <v>0</v>
      </c>
      <c r="J7" s="529" t="str">
        <f>IF(C1="","","送付先NO")</f>
        <v/>
      </c>
      <c r="K7" s="530">
        <v>0</v>
      </c>
      <c r="L7" s="51" t="str">
        <f>AQ122</f>
        <v>建災防福島県支部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81" ht="21" customHeight="1" thickBot="1" x14ac:dyDescent="0.25">
      <c r="A8" s="396"/>
      <c r="B8" s="129"/>
      <c r="C8" s="130"/>
      <c r="E8" s="128"/>
      <c r="G8" s="137"/>
      <c r="H8" s="1085"/>
      <c r="I8" s="1085"/>
      <c r="J8" s="1085"/>
      <c r="K8" s="1085"/>
      <c r="L8" s="1085"/>
      <c r="M8" s="1085"/>
      <c r="N8" s="1085"/>
      <c r="O8" s="1085"/>
      <c r="P8" s="57"/>
      <c r="Q8" s="922"/>
      <c r="R8" s="922"/>
      <c r="S8" s="922"/>
      <c r="T8" s="922"/>
      <c r="U8" s="922"/>
      <c r="V8" s="922"/>
      <c r="AA8" s="56"/>
      <c r="AB8" s="60"/>
    </row>
    <row r="9" spans="1:81" ht="21" customHeight="1" thickBot="1" x14ac:dyDescent="0.2">
      <c r="A9" s="396"/>
      <c r="B9" s="923" t="s">
        <v>385</v>
      </c>
      <c r="C9" s="924"/>
      <c r="D9" s="924"/>
      <c r="E9" s="1086" t="str">
        <f>IF('安全衛生図書・用品申込書 (入力用)'!E9="","",'安全衛生図書・用品申込書 (入力用)'!E9)</f>
        <v/>
      </c>
      <c r="F9" s="1086">
        <f>'安全衛生図書・用品申込書 (入力用)'!F9</f>
        <v>0</v>
      </c>
      <c r="G9" s="1086">
        <f>'安全衛生図書・用品申込書 (入力用)'!G9</f>
        <v>0</v>
      </c>
      <c r="H9" s="1086">
        <f>'安全衛生図書・用品申込書 (入力用)'!H9</f>
        <v>0</v>
      </c>
      <c r="I9" s="1086">
        <f>'安全衛生図書・用品申込書 (入力用)'!I9</f>
        <v>0</v>
      </c>
      <c r="J9" s="1086">
        <f>'安全衛生図書・用品申込書 (入力用)'!J9</f>
        <v>0</v>
      </c>
      <c r="K9" s="1086">
        <f>'安全衛生図書・用品申込書 (入力用)'!K9</f>
        <v>0</v>
      </c>
      <c r="L9" s="1086">
        <f>'安全衛生図書・用品申込書 (入力用)'!L9</f>
        <v>0</v>
      </c>
      <c r="M9" s="1086">
        <f>'安全衛生図書・用品申込書 (入力用)'!M9</f>
        <v>0</v>
      </c>
      <c r="N9" s="1086">
        <f>'安全衛生図書・用品申込書 (入力用)'!N9</f>
        <v>0</v>
      </c>
      <c r="O9" s="1087">
        <f>'安全衛生図書・用品申込書 (入力用)'!O9</f>
        <v>0</v>
      </c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  <c r="AC9" s="4" t="s">
        <v>750</v>
      </c>
    </row>
    <row r="10" spans="1:81" s="1" customFormat="1" ht="45.6" customHeight="1" thickTop="1" thickBot="1" x14ac:dyDescent="0.2">
      <c r="A10" s="401" t="str">
        <f>IF($C$1="講習会用","建災防福島県支部","")</f>
        <v/>
      </c>
      <c r="B10" s="940" t="str">
        <f>IF($C$1="【支部専用】","支部名","会社名")</f>
        <v>会社名</v>
      </c>
      <c r="C10" s="941"/>
      <c r="D10" s="941"/>
      <c r="E10" s="1106" t="str">
        <f>IF(I7&gt;=1,AQ124,IF('安全衛生図書・用品申込書 (入力用)'!E10="","",'安全衛生図書・用品申込書 (入力用)'!E10))</f>
        <v/>
      </c>
      <c r="F10" s="1107">
        <f>'安全衛生図書・用品申込書 (入力用)'!F10</f>
        <v>0</v>
      </c>
      <c r="G10" s="1107">
        <f>'安全衛生図書・用品申込書 (入力用)'!G10</f>
        <v>0</v>
      </c>
      <c r="H10" s="1107">
        <f>'安全衛生図書・用品申込書 (入力用)'!H10</f>
        <v>0</v>
      </c>
      <c r="I10" s="1107">
        <f>'安全衛生図書・用品申込書 (入力用)'!I10</f>
        <v>0</v>
      </c>
      <c r="J10" s="1107">
        <f>'安全衛生図書・用品申込書 (入力用)'!J10</f>
        <v>0</v>
      </c>
      <c r="K10" s="1107">
        <f>'安全衛生図書・用品申込書 (入力用)'!K10</f>
        <v>0</v>
      </c>
      <c r="L10" s="1107">
        <f>'安全衛生図書・用品申込書 (入力用)'!L10</f>
        <v>0</v>
      </c>
      <c r="M10" s="1108">
        <f>'安全衛生図書・用品申込書 (入力用)'!M10</f>
        <v>0</v>
      </c>
      <c r="N10" s="1108">
        <f>'安全衛生図書・用品申込書 (入力用)'!N10</f>
        <v>0</v>
      </c>
      <c r="O10" s="1109">
        <f>'安全衛生図書・用品申込書 (入力用)'!O10</f>
        <v>0</v>
      </c>
      <c r="P10" s="946"/>
      <c r="Q10" s="1115" t="s">
        <v>704</v>
      </c>
      <c r="R10" s="1116"/>
      <c r="S10" s="1116"/>
      <c r="T10" s="1116"/>
      <c r="U10" s="1116"/>
      <c r="V10" s="1117"/>
      <c r="W10" s="340"/>
      <c r="X10" s="340"/>
      <c r="Y10" s="341"/>
      <c r="Z10" s="131"/>
      <c r="AA10" s="132"/>
      <c r="AB10"/>
      <c r="AC10" s="568" t="s">
        <v>675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81" s="1" customFormat="1" ht="26.45" customHeight="1" thickTop="1" thickBot="1" x14ac:dyDescent="0.2">
      <c r="A11" s="401" t="str">
        <f>IF($C$1="講習会用","9608061","")</f>
        <v/>
      </c>
      <c r="B11" s="32" t="s">
        <v>8</v>
      </c>
      <c r="C11" s="33"/>
      <c r="D11" s="33"/>
      <c r="E11" s="443" t="str">
        <f>IF(I7&gt;=1,AR124,IF('安全衛生図書・用品申込書 (入力用)'!E11="","",'安全衛生図書・用品申込書 (入力用)'!E11))</f>
        <v/>
      </c>
      <c r="F11" s="408" t="s">
        <v>698</v>
      </c>
      <c r="G11" s="540" t="str">
        <f>IF(I7&gt;=1,AS124,IF('安全衛生図書・用品申込書 (入力用)'!G11="","",'安全衛生図書・用品申込書 (入力用)'!G11))</f>
        <v/>
      </c>
      <c r="H11" s="33" t="s">
        <v>9</v>
      </c>
      <c r="I11" s="34"/>
      <c r="J11" s="33"/>
      <c r="K11" s="35"/>
      <c r="L11" s="35"/>
      <c r="M11" s="35"/>
      <c r="N11" s="35"/>
      <c r="O11" s="410"/>
      <c r="P11" s="947"/>
      <c r="Q11" s="456" t="str">
        <f>IF(I7=1,"１号会員",'安全衛生図書・用品申込書 (入力用)'!Q11)</f>
        <v>１号会員</v>
      </c>
      <c r="R11" s="455"/>
      <c r="S11" s="454"/>
      <c r="T11" s="454"/>
      <c r="U11" s="454"/>
      <c r="V11" s="454"/>
      <c r="W11"/>
      <c r="X11"/>
      <c r="Y11" s="365"/>
      <c r="Z11" s="131"/>
      <c r="AA11" s="132"/>
      <c r="AC11" s="569" t="s">
        <v>51</v>
      </c>
      <c r="AD11"/>
    </row>
    <row r="12" spans="1:81" s="1" customFormat="1" ht="48" customHeight="1" thickTop="1" thickBot="1" x14ac:dyDescent="0.2">
      <c r="A12" s="401" t="str">
        <f>IF($C$1="講習会用","福島県福島市五月町4－25","")</f>
        <v/>
      </c>
      <c r="B12" s="411"/>
      <c r="C12" s="1110" t="str">
        <f>IF(I7&gt;=1,AT124,IF('安全衛生図書・用品申込書 (入力用)'!C12="","",'安全衛生図書・用品申込書 (入力用)'!C12))</f>
        <v/>
      </c>
      <c r="D12" s="1111" t="str">
        <f>IF('安全衛生図書・用品申込書 (入力用)'!D12="","",'安全衛生図書・用品申込書 (入力用)'!D12)</f>
        <v/>
      </c>
      <c r="E12" s="1111" t="str">
        <f>IF('安全衛生図書・用品申込書 (入力用)'!E12="","",'安全衛生図書・用品申込書 (入力用)'!E12)</f>
        <v/>
      </c>
      <c r="F12" s="1111" t="str">
        <f>IF('安全衛生図書・用品申込書 (入力用)'!F12="","",'安全衛生図書・用品申込書 (入力用)'!F12)</f>
        <v/>
      </c>
      <c r="G12" s="1111" t="str">
        <f>IF('安全衛生図書・用品申込書 (入力用)'!G12="","",'安全衛生図書・用品申込書 (入力用)'!G12)</f>
        <v/>
      </c>
      <c r="H12" s="1111" t="str">
        <f>IF('安全衛生図書・用品申込書 (入力用)'!H12="","",'安全衛生図書・用品申込書 (入力用)'!H12)</f>
        <v/>
      </c>
      <c r="I12" s="1111" t="str">
        <f>IF('安全衛生図書・用品申込書 (入力用)'!I12="","",'安全衛生図書・用品申込書 (入力用)'!I12)</f>
        <v/>
      </c>
      <c r="J12" s="1111" t="str">
        <f>IF('安全衛生図書・用品申込書 (入力用)'!J12="","",'安全衛生図書・用品申込書 (入力用)'!J12)</f>
        <v/>
      </c>
      <c r="K12" s="1111" t="str">
        <f>IF('安全衛生図書・用品申込書 (入力用)'!K12="","",'安全衛生図書・用品申込書 (入力用)'!K12)</f>
        <v/>
      </c>
      <c r="L12" s="1111" t="str">
        <f>IF('安全衛生図書・用品申込書 (入力用)'!L12="","",'安全衛生図書・用品申込書 (入力用)'!L12)</f>
        <v/>
      </c>
      <c r="M12" s="1112" t="str">
        <f>IF('安全衛生図書・用品申込書 (入力用)'!M12="","",'安全衛生図書・用品申込書 (入力用)'!M12)</f>
        <v/>
      </c>
      <c r="N12" s="1112" t="str">
        <f>IF('安全衛生図書・用品申込書 (入力用)'!N12="","",'安全衛生図書・用品申込書 (入力用)'!N12)</f>
        <v/>
      </c>
      <c r="O12" s="1113" t="str">
        <f>IF('安全衛生図書・用品申込書 (入力用)'!O12="","",'安全衛生図書・用品申込書 (入力用)'!O12)</f>
        <v/>
      </c>
      <c r="P12" s="948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  <c r="AC12" s="570"/>
      <c r="AD12"/>
    </row>
    <row r="13" spans="1:81" s="1" customFormat="1" ht="6.75" customHeight="1" thickTop="1" x14ac:dyDescent="0.15">
      <c r="A13" s="401"/>
      <c r="B13" s="1091"/>
      <c r="C13" s="1092"/>
      <c r="D13" s="1092"/>
      <c r="E13" s="1092"/>
      <c r="F13" s="1092"/>
      <c r="G13" s="1092"/>
      <c r="H13" s="1092"/>
      <c r="I13" s="1092"/>
      <c r="J13" s="1092"/>
      <c r="K13" s="1092"/>
      <c r="L13" s="1092"/>
      <c r="M13" s="1092"/>
      <c r="N13" s="1092"/>
      <c r="O13" s="1092"/>
      <c r="P13" s="1092"/>
      <c r="Q13" s="1092"/>
      <c r="R13" s="1092"/>
      <c r="S13" s="1092"/>
      <c r="T13" s="1092"/>
      <c r="U13" s="1092"/>
      <c r="V13" s="1092"/>
      <c r="W13" s="1092"/>
      <c r="X13" s="1092"/>
      <c r="Y13" s="1093"/>
      <c r="Z13" s="131"/>
      <c r="AA13" s="132"/>
    </row>
    <row r="14" spans="1:81" s="1" customFormat="1" ht="26.25" customHeight="1" x14ac:dyDescent="0.15">
      <c r="A14" s="401" t="str">
        <f>IF($C$1="講習会用","佐藤","")</f>
        <v/>
      </c>
      <c r="B14" s="931" t="s">
        <v>26</v>
      </c>
      <c r="C14" s="932"/>
      <c r="D14" s="932"/>
      <c r="E14" s="1114" t="str">
        <f>IF(I7&gt;=1,AY124,IF('安全衛生図書・用品申込書 (入力用)'!E14="","",'安全衛生図書・用品申込書 (入力用)'!E14))</f>
        <v/>
      </c>
      <c r="F14" s="1114" t="str">
        <f>IF('安全衛生図書・用品申込書 (入力用)'!F14="","",'安全衛生図書・用品申込書 (入力用)'!F14)</f>
        <v/>
      </c>
      <c r="G14" s="1114" t="str">
        <f>IF('安全衛生図書・用品申込書 (入力用)'!G14="","",'安全衛生図書・用品申込書 (入力用)'!G14)</f>
        <v/>
      </c>
      <c r="H14" s="1114" t="str">
        <f>IF('安全衛生図書・用品申込書 (入力用)'!H14="","",'安全衛生図書・用品申込書 (入力用)'!H14)</f>
        <v/>
      </c>
      <c r="I14" s="391" t="s">
        <v>25</v>
      </c>
      <c r="J14" s="934" t="s">
        <v>7</v>
      </c>
      <c r="K14" s="935"/>
      <c r="L14" s="541" t="str">
        <f>IF(I7&gt;=1,AU124,IF('安全衛生図書・用品申込書 (入力用)'!L14="","",'安全衛生図書・用品申込書 (入力用)'!L14))</f>
        <v/>
      </c>
      <c r="M14" s="405" t="s">
        <v>697</v>
      </c>
      <c r="N14" s="542" t="str">
        <f>IF(I7&gt;=1,AV124,IF('安全衛生図書・用品申込書 (入力用)'!N14="","",'安全衛生図書・用品申込書 (入力用)'!N14))</f>
        <v/>
      </c>
      <c r="O14" s="405" t="s">
        <v>697</v>
      </c>
      <c r="P14" s="543" t="str">
        <f>IF(I7&gt;=1,AW124,IF('安全衛生図書・用品申込書 (入力用)'!P14="","",'安全衛生図書・用品申込書 (入力用)'!P14))</f>
        <v/>
      </c>
      <c r="Q14" s="102"/>
      <c r="R14" s="390" t="s">
        <v>689</v>
      </c>
      <c r="S14" s="1104" t="str">
        <f>IF(I7=1,AX124,IF('安全衛生図書・用品申込書 (入力用)'!S14="","",'安全衛生図書・用品申込書 (入力用)'!S14))</f>
        <v/>
      </c>
      <c r="T14" s="1104" t="str">
        <f>IF('安全衛生図書・用品申込書 (入力用)'!T14="","",'安全衛生図書・用品申込書 (入力用)'!T14)</f>
        <v/>
      </c>
      <c r="U14" s="1104" t="str">
        <f>IF('安全衛生図書・用品申込書 (入力用)'!U14="","",'安全衛生図書・用品申込書 (入力用)'!U14)</f>
        <v/>
      </c>
      <c r="V14" s="1104" t="str">
        <f>IF('安全衛生図書・用品申込書 (入力用)'!V14="","",'安全衛生図書・用品申込書 (入力用)'!V14)</f>
        <v/>
      </c>
      <c r="W14" s="1104" t="str">
        <f>IF('安全衛生図書・用品申込書 (入力用)'!W14="","",'安全衛生図書・用品申込書 (入力用)'!W14)</f>
        <v/>
      </c>
      <c r="X14" s="1104" t="str">
        <f>IF('安全衛生図書・用品申込書 (入力用)'!X14="","",'安全衛生図書・用品申込書 (入力用)'!X14)</f>
        <v/>
      </c>
      <c r="Y14" s="1105" t="str">
        <f>IF('安全衛生図書・用品申込書 (入力用)'!Y14="","",'安全衛生図書・用品申込書 (入力用)'!Y14)</f>
        <v/>
      </c>
      <c r="Z14" s="131"/>
      <c r="AA14" s="132"/>
    </row>
    <row r="15" spans="1:81" s="1" customFormat="1" ht="7.15" customHeight="1" thickBot="1" x14ac:dyDescent="0.2">
      <c r="A15" s="397"/>
      <c r="B15" s="368"/>
      <c r="C15" s="16"/>
      <c r="D15" s="16"/>
      <c r="E15" s="16"/>
      <c r="F15" s="16"/>
      <c r="G15" s="16"/>
      <c r="H15" s="16"/>
      <c r="I15" s="16"/>
      <c r="J15" s="16"/>
      <c r="K15" s="2"/>
      <c r="L15" s="2"/>
      <c r="M15" s="2"/>
      <c r="N15" s="2"/>
      <c r="O15" s="2"/>
      <c r="P15" s="2"/>
      <c r="S15" s="298"/>
      <c r="T15" s="2"/>
      <c r="U15" s="2"/>
      <c r="V15" s="2"/>
      <c r="W15" s="2"/>
      <c r="X15" s="2"/>
      <c r="Y15" s="103"/>
      <c r="Z15" s="131"/>
      <c r="AA15" s="132"/>
    </row>
    <row r="16" spans="1:81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45" s="4" customFormat="1" ht="24" customHeight="1" thickTop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938"/>
      <c r="I17" s="914"/>
      <c r="J17" s="939"/>
      <c r="K17" s="53" t="str">
        <f>'安全衛生図書・用品申込書 (入力用)'!K17</f>
        <v>✔</v>
      </c>
      <c r="L17" s="61" t="s">
        <v>10</v>
      </c>
      <c r="M17" s="61"/>
      <c r="N17" s="61"/>
      <c r="O17" s="61"/>
      <c r="Q17" s="54">
        <f>'安全衛生図書・用品申込書 (入力用)'!Q17</f>
        <v>0</v>
      </c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  <c r="AC17" s="458" t="s">
        <v>44</v>
      </c>
    </row>
    <row r="18" spans="1:45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45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45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60"/>
      <c r="I20" s="961"/>
      <c r="J20" s="961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301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45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45" ht="20.45" customHeight="1" x14ac:dyDescent="0.15">
      <c r="A22" s="396"/>
      <c r="B22" s="139"/>
      <c r="D22" s="41" t="str">
        <f>IF(S43="","","✔")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  <c r="AQ22" s="25" t="s">
        <v>676</v>
      </c>
      <c r="AR22" s="26" t="s">
        <v>683</v>
      </c>
      <c r="AS22" s="50" t="s">
        <v>738</v>
      </c>
    </row>
    <row r="23" spans="1:45" ht="20.45" customHeight="1" x14ac:dyDescent="0.15">
      <c r="A23" s="396"/>
      <c r="B23" s="80"/>
      <c r="E23" s="962" t="s">
        <v>56</v>
      </c>
      <c r="F23" s="962"/>
      <c r="G23" s="444" t="str">
        <f>IF('安全衛生図書・用品申込書 (入力用)'!G23="","",'安全衛生図書・用品申込書 (入力用)'!G23)</f>
        <v/>
      </c>
      <c r="H23" s="364" t="s">
        <v>57</v>
      </c>
      <c r="Y23" s="144"/>
      <c r="AA23" s="56"/>
      <c r="AQ23" s="27" t="s">
        <v>682</v>
      </c>
      <c r="AR23" t="s">
        <v>683</v>
      </c>
      <c r="AS23" s="28" t="s">
        <v>739</v>
      </c>
    </row>
    <row r="24" spans="1:45" ht="20.45" customHeight="1" x14ac:dyDescent="0.15">
      <c r="A24" s="396"/>
      <c r="B24" s="80"/>
      <c r="G24" s="444" t="str">
        <f>IF('安全衛生図書・用品申込書 (入力用)'!G24="","",'安全衛生図書・用品申込書 (入力用)'!G24)</f>
        <v/>
      </c>
      <c r="H24" s="364" t="s">
        <v>17</v>
      </c>
      <c r="I24" s="445" t="str">
        <f>IF('安全衛生図書・用品申込書 (入力用)'!I24="","",'安全衛生図書・用品申込書 (入力用)'!I24)</f>
        <v/>
      </c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  <c r="AQ24" s="27"/>
      <c r="AS24" s="28"/>
    </row>
    <row r="25" spans="1:45" ht="41.45" customHeight="1" x14ac:dyDescent="0.15">
      <c r="A25" s="396"/>
      <c r="B25" s="145"/>
      <c r="C25" s="1090" t="s">
        <v>373</v>
      </c>
      <c r="D25" s="981"/>
      <c r="E25" s="981"/>
      <c r="F25" s="981"/>
      <c r="G25" s="981"/>
      <c r="H25" s="981"/>
      <c r="I25" s="981"/>
      <c r="J25" s="981"/>
      <c r="K25" s="981"/>
      <c r="L25" s="981"/>
      <c r="M25" s="981"/>
      <c r="N25" s="981"/>
      <c r="O25" s="981"/>
      <c r="P25" s="981"/>
      <c r="Q25" s="981"/>
      <c r="R25" s="981"/>
      <c r="S25" s="304"/>
      <c r="T25" s="146"/>
      <c r="U25" s="146"/>
      <c r="V25" s="146"/>
      <c r="W25" s="146"/>
      <c r="X25" s="146"/>
      <c r="Y25" s="147"/>
      <c r="AA25" s="56"/>
      <c r="AG25" s="283" t="s">
        <v>340</v>
      </c>
      <c r="AH25" s="284"/>
      <c r="AI25" s="284"/>
      <c r="AJ25" s="284"/>
      <c r="AK25" s="284"/>
      <c r="AL25" s="285"/>
      <c r="AM25" s="285"/>
      <c r="AQ25" s="27" t="s">
        <v>677</v>
      </c>
      <c r="AR25" t="s">
        <v>683</v>
      </c>
      <c r="AS25" s="28" t="s">
        <v>738</v>
      </c>
    </row>
    <row r="26" spans="1:45" ht="34.5" customHeight="1" thickBot="1" x14ac:dyDescent="0.2">
      <c r="A26" s="396"/>
      <c r="B26" s="963" t="s">
        <v>5</v>
      </c>
      <c r="C26" s="964"/>
      <c r="D26" s="1078" t="str">
        <f>IF('安全衛生図書・用品申込書 (入力用)'!D26="","",'安全衛生図書・用品申込書 (入力用)'!D26)</f>
        <v/>
      </c>
      <c r="E26" s="1079" t="str">
        <f>IF('安全衛生図書・用品申込書 (入力用)'!E26="","",'安全衛生図書・用品申込書 (入力用)'!E26)</f>
        <v/>
      </c>
      <c r="F26" s="1079" t="str">
        <f>IF('安全衛生図書・用品申込書 (入力用)'!F26="","",'安全衛生図書・用品申込書 (入力用)'!F26)</f>
        <v/>
      </c>
      <c r="G26" s="1079" t="str">
        <f>IF('安全衛生図書・用品申込書 (入力用)'!G26="","",'安全衛生図書・用品申込書 (入力用)'!G26)</f>
        <v/>
      </c>
      <c r="H26" s="1079" t="str">
        <f>IF('安全衛生図書・用品申込書 (入力用)'!H26="","",'安全衛生図書・用品申込書 (入力用)'!H26)</f>
        <v/>
      </c>
      <c r="I26" s="1079" t="str">
        <f>IF('安全衛生図書・用品申込書 (入力用)'!I26="","",'安全衛生図書・用品申込書 (入力用)'!I26)</f>
        <v/>
      </c>
      <c r="J26" s="1079" t="str">
        <f>IF('安全衛生図書・用品申込書 (入力用)'!J26="","",'安全衛生図書・用品申込書 (入力用)'!J26)</f>
        <v/>
      </c>
      <c r="K26" s="1079" t="str">
        <f>IF('安全衛生図書・用品申込書 (入力用)'!K26="","",'安全衛生図書・用品申込書 (入力用)'!K26)</f>
        <v/>
      </c>
      <c r="L26" s="1079" t="str">
        <f>IF('安全衛生図書・用品申込書 (入力用)'!L26="","",'安全衛生図書・用品申込書 (入力用)'!L26)</f>
        <v/>
      </c>
      <c r="M26" s="1079" t="str">
        <f>IF('安全衛生図書・用品申込書 (入力用)'!M26="","",'安全衛生図書・用品申込書 (入力用)'!M26)</f>
        <v/>
      </c>
      <c r="N26" s="1079" t="str">
        <f>IF('安全衛生図書・用品申込書 (入力用)'!N26="","",'安全衛生図書・用品申込書 (入力用)'!N26)</f>
        <v/>
      </c>
      <c r="O26" s="1079" t="str">
        <f>IF('安全衛生図書・用品申込書 (入力用)'!O26="","",'安全衛生図書・用品申込書 (入力用)'!O26)</f>
        <v/>
      </c>
      <c r="P26" s="1079" t="str">
        <f>IF('安全衛生図書・用品申込書 (入力用)'!P26="","",'安全衛生図書・用品申込書 (入力用)'!P26)</f>
        <v/>
      </c>
      <c r="Q26" s="1079" t="str">
        <f>IF('安全衛生図書・用品申込書 (入力用)'!Q26="","",'安全衛生図書・用品申込書 (入力用)'!Q26)</f>
        <v/>
      </c>
      <c r="R26" s="1079" t="str">
        <f>IF('安全衛生図書・用品申込書 (入力用)'!R26="","",'安全衛生図書・用品申込書 (入力用)'!R26)</f>
        <v/>
      </c>
      <c r="S26" s="1079" t="str">
        <f>IF('安全衛生図書・用品申込書 (入力用)'!S26="","",'安全衛生図書・用品申込書 (入力用)'!S26)</f>
        <v/>
      </c>
      <c r="T26" s="1079" t="str">
        <f>IF('安全衛生図書・用品申込書 (入力用)'!T26="","",'安全衛生図書・用品申込書 (入力用)'!T26)</f>
        <v/>
      </c>
      <c r="U26" s="1079" t="str">
        <f>IF('安全衛生図書・用品申込書 (入力用)'!U26="","",'安全衛生図書・用品申込書 (入力用)'!U26)</f>
        <v/>
      </c>
      <c r="V26" s="1079" t="str">
        <f>IF('安全衛生図書・用品申込書 (入力用)'!V26="","",'安全衛生図書・用品申込書 (入力用)'!V26)</f>
        <v/>
      </c>
      <c r="W26" s="1079" t="str">
        <f>IF('安全衛生図書・用品申込書 (入力用)'!W26="","",'安全衛生図書・用品申込書 (入力用)'!W26)</f>
        <v/>
      </c>
      <c r="X26" s="1079" t="str">
        <f>IF('安全衛生図書・用品申込書 (入力用)'!X26="","",'安全衛生図書・用品申込書 (入力用)'!X26)</f>
        <v/>
      </c>
      <c r="Y26" s="1080" t="str">
        <f>IF('安全衛生図書・用品申込書 (入力用)'!Y26="","",'安全衛生図書・用品申込書 (入力用)'!Y26)</f>
        <v/>
      </c>
      <c r="AA26" s="56"/>
      <c r="AG26" s="286" t="str">
        <f>AD1</f>
        <v>申込書</v>
      </c>
      <c r="AH26" t="s">
        <v>302</v>
      </c>
      <c r="AI26" t="s">
        <v>302</v>
      </c>
      <c r="AJ26" t="s">
        <v>303</v>
      </c>
      <c r="AK26" t="s">
        <v>303</v>
      </c>
      <c r="AL26" s="287" t="s">
        <v>690</v>
      </c>
      <c r="AM26" s="287"/>
      <c r="AQ26" s="27" t="s">
        <v>679</v>
      </c>
      <c r="AR26" t="s">
        <v>683</v>
      </c>
      <c r="AS26" s="28" t="s">
        <v>738</v>
      </c>
    </row>
    <row r="27" spans="1:45" ht="34.5" customHeight="1" thickTop="1" thickBot="1" x14ac:dyDescent="0.2">
      <c r="A27" s="396"/>
      <c r="B27" s="965"/>
      <c r="C27" s="966"/>
      <c r="D27" s="1081" t="str">
        <f>IF('安全衛生図書・用品申込書 (入力用)'!D27="","",'安全衛生図書・用品申込書 (入力用)'!D27)</f>
        <v/>
      </c>
      <c r="E27" s="1082" t="str">
        <f>IF('安全衛生図書・用品申込書 (入力用)'!E27="","",'安全衛生図書・用品申込書 (入力用)'!E27)</f>
        <v/>
      </c>
      <c r="F27" s="1082" t="str">
        <f>IF('安全衛生図書・用品申込書 (入力用)'!F27="","",'安全衛生図書・用品申込書 (入力用)'!F27)</f>
        <v/>
      </c>
      <c r="G27" s="1082" t="str">
        <f>IF('安全衛生図書・用品申込書 (入力用)'!G27="","",'安全衛生図書・用品申込書 (入力用)'!G27)</f>
        <v/>
      </c>
      <c r="H27" s="1082" t="str">
        <f>IF('安全衛生図書・用品申込書 (入力用)'!H27="","",'安全衛生図書・用品申込書 (入力用)'!H27)</f>
        <v/>
      </c>
      <c r="I27" s="1082" t="str">
        <f>IF('安全衛生図書・用品申込書 (入力用)'!I27="","",'安全衛生図書・用品申込書 (入力用)'!I27)</f>
        <v/>
      </c>
      <c r="J27" s="1082" t="str">
        <f>IF('安全衛生図書・用品申込書 (入力用)'!J27="","",'安全衛生図書・用品申込書 (入力用)'!J27)</f>
        <v/>
      </c>
      <c r="K27" s="1082" t="str">
        <f>IF('安全衛生図書・用品申込書 (入力用)'!K27="","",'安全衛生図書・用品申込書 (入力用)'!K27)</f>
        <v/>
      </c>
      <c r="L27" s="1082" t="str">
        <f>IF('安全衛生図書・用品申込書 (入力用)'!L27="","",'安全衛生図書・用品申込書 (入力用)'!L27)</f>
        <v/>
      </c>
      <c r="M27" s="1082" t="str">
        <f>IF('安全衛生図書・用品申込書 (入力用)'!M27="","",'安全衛生図書・用品申込書 (入力用)'!M27)</f>
        <v/>
      </c>
      <c r="N27" s="1082" t="str">
        <f>IF('安全衛生図書・用品申込書 (入力用)'!N27="","",'安全衛生図書・用品申込書 (入力用)'!N27)</f>
        <v/>
      </c>
      <c r="O27" s="1082" t="str">
        <f>IF('安全衛生図書・用品申込書 (入力用)'!O27="","",'安全衛生図書・用品申込書 (入力用)'!O27)</f>
        <v/>
      </c>
      <c r="P27" s="1082" t="str">
        <f>IF('安全衛生図書・用品申込書 (入力用)'!P27="","",'安全衛生図書・用品申込書 (入力用)'!P27)</f>
        <v/>
      </c>
      <c r="Q27" s="1082" t="str">
        <f>IF('安全衛生図書・用品申込書 (入力用)'!Q27="","",'安全衛生図書・用品申込書 (入力用)'!Q27)</f>
        <v/>
      </c>
      <c r="R27" s="1082" t="str">
        <f>IF('安全衛生図書・用品申込書 (入力用)'!R27="","",'安全衛生図書・用品申込書 (入力用)'!R27)</f>
        <v/>
      </c>
      <c r="S27" s="1082" t="str">
        <f>IF('安全衛生図書・用品申込書 (入力用)'!S27="","",'安全衛生図書・用品申込書 (入力用)'!S27)</f>
        <v/>
      </c>
      <c r="T27" s="1082" t="str">
        <f>IF('安全衛生図書・用品申込書 (入力用)'!T27="","",'安全衛生図書・用品申込書 (入力用)'!T27)</f>
        <v/>
      </c>
      <c r="U27" s="1082" t="str">
        <f>IF('安全衛生図書・用品申込書 (入力用)'!U27="","",'安全衛生図書・用品申込書 (入力用)'!U27)</f>
        <v/>
      </c>
      <c r="V27" s="1082" t="str">
        <f>IF('安全衛生図書・用品申込書 (入力用)'!V27="","",'安全衛生図書・用品申込書 (入力用)'!V27)</f>
        <v/>
      </c>
      <c r="W27" s="1082" t="str">
        <f>IF('安全衛生図書・用品申込書 (入力用)'!W27="","",'安全衛生図書・用品申込書 (入力用)'!W27)</f>
        <v/>
      </c>
      <c r="X27" s="1082" t="str">
        <f>IF('安全衛生図書・用品申込書 (入力用)'!X27="","",'安全衛生図書・用品申込書 (入力用)'!X27)</f>
        <v/>
      </c>
      <c r="Y27" s="1083" t="str">
        <f>IF('安全衛生図書・用品申込書 (入力用)'!Y27="","",'安全衛生図書・用品申込書 (入力用)'!Y27)</f>
        <v/>
      </c>
      <c r="AA27" s="56"/>
      <c r="AF27" s="1128" t="s">
        <v>684</v>
      </c>
      <c r="AG27" s="346"/>
      <c r="AH27" s="347" t="s">
        <v>59</v>
      </c>
      <c r="AI27" s="347" t="s">
        <v>305</v>
      </c>
      <c r="AJ27" s="347" t="s">
        <v>59</v>
      </c>
      <c r="AK27" s="347" t="s">
        <v>305</v>
      </c>
      <c r="AL27" s="348" t="s">
        <v>305</v>
      </c>
      <c r="AM27" s="287" t="s">
        <v>362</v>
      </c>
      <c r="AQ27" s="27" t="s">
        <v>681</v>
      </c>
      <c r="AR27" t="s">
        <v>683</v>
      </c>
      <c r="AS27" s="28" t="s">
        <v>739</v>
      </c>
    </row>
    <row r="28" spans="1:45" ht="31.9" customHeight="1" thickBot="1" x14ac:dyDescent="0.25">
      <c r="A28" s="396"/>
      <c r="B28" s="973" t="s">
        <v>251</v>
      </c>
      <c r="C28" s="973"/>
      <c r="D28" s="973"/>
      <c r="E28" s="973"/>
      <c r="F28" s="973"/>
      <c r="G28" s="973"/>
      <c r="H28" s="973"/>
      <c r="I28" s="973"/>
      <c r="J28" s="973"/>
      <c r="K28" s="973"/>
      <c r="L28" s="973"/>
      <c r="M28" s="973"/>
      <c r="N28" s="973"/>
      <c r="O28" s="973"/>
      <c r="P28" s="973"/>
      <c r="Q28" s="973"/>
      <c r="R28" s="973"/>
      <c r="S28" s="973"/>
      <c r="T28" s="973"/>
      <c r="U28" s="973"/>
      <c r="V28" s="973"/>
      <c r="W28" s="973"/>
      <c r="X28" s="973"/>
      <c r="Y28" s="973"/>
      <c r="AA28" s="56"/>
      <c r="AF28" s="1129"/>
      <c r="AG28" s="349" t="s">
        <v>375</v>
      </c>
      <c r="AH28" s="185">
        <v>8</v>
      </c>
      <c r="AI28">
        <v>9</v>
      </c>
      <c r="AJ28" s="185">
        <v>10</v>
      </c>
      <c r="AK28">
        <v>11</v>
      </c>
      <c r="AL28" s="350">
        <v>9</v>
      </c>
      <c r="AM28" s="287" t="s">
        <v>364</v>
      </c>
      <c r="AQ28" s="27" t="s">
        <v>693</v>
      </c>
      <c r="AR28" t="s">
        <v>683</v>
      </c>
      <c r="AS28" s="28" t="s">
        <v>694</v>
      </c>
    </row>
    <row r="29" spans="1:45" ht="32.450000000000003" customHeight="1" x14ac:dyDescent="0.15">
      <c r="A29" s="396"/>
      <c r="B29" s="974" t="str">
        <f>IF($C$1="【支部専用】","分会名","会社名：")</f>
        <v>会社名：</v>
      </c>
      <c r="C29" s="975"/>
      <c r="D29" s="975"/>
      <c r="E29" s="975"/>
      <c r="F29" s="1138" t="str">
        <f>IF(I7&gt;1,AQ122,IF('安全衛生図書・用品申込書 (入力用)'!F29="","",'安全衛生図書・用品申込書 (入力用)'!F29))</f>
        <v/>
      </c>
      <c r="G29" s="1138" t="str">
        <f>IF('安全衛生図書・用品申込書 (入力用)'!G29="","",'安全衛生図書・用品申込書 (入力用)'!G29)</f>
        <v/>
      </c>
      <c r="H29" s="1138" t="str">
        <f>IF('安全衛生図書・用品申込書 (入力用)'!H29="","",'安全衛生図書・用品申込書 (入力用)'!H29)</f>
        <v/>
      </c>
      <c r="I29" s="1138" t="str">
        <f>IF('安全衛生図書・用品申込書 (入力用)'!I29="","",'安全衛生図書・用品申込書 (入力用)'!I29)</f>
        <v/>
      </c>
      <c r="J29" s="1138" t="str">
        <f>IF('安全衛生図書・用品申込書 (入力用)'!J29="","",'安全衛生図書・用品申込書 (入力用)'!J29)</f>
        <v/>
      </c>
      <c r="K29" s="1138" t="str">
        <f>IF('安全衛生図書・用品申込書 (入力用)'!K29="","",'安全衛生図書・用品申込書 (入力用)'!K29)</f>
        <v/>
      </c>
      <c r="L29" s="1138" t="str">
        <f>IF('安全衛生図書・用品申込書 (入力用)'!L29="","",'安全衛生図書・用品申込書 (入力用)'!L29)</f>
        <v/>
      </c>
      <c r="M29" s="1138" t="str">
        <f>IF('安全衛生図書・用品申込書 (入力用)'!M29="","",'安全衛生図書・用品申込書 (入力用)'!M29)</f>
        <v/>
      </c>
      <c r="N29" s="1138" t="str">
        <f>IF('安全衛生図書・用品申込書 (入力用)'!N29="","",'安全衛生図書・用品申込書 (入力用)'!N29)</f>
        <v/>
      </c>
      <c r="O29" s="1138" t="str">
        <f>IF('安全衛生図書・用品申込書 (入力用)'!O29="","",'安全衛生図書・用品申込書 (入力用)'!O29)</f>
        <v/>
      </c>
      <c r="P29" s="1138" t="str">
        <f>IF('安全衛生図書・用品申込書 (入力用)'!P29="","",'安全衛生図書・用品申込書 (入力用)'!P29)</f>
        <v/>
      </c>
      <c r="Q29" s="1138" t="str">
        <f>IF('安全衛生図書・用品申込書 (入力用)'!Q29="","",'安全衛生図書・用品申込書 (入力用)'!Q29)</f>
        <v/>
      </c>
      <c r="R29" s="1138" t="str">
        <f>IF('安全衛生図書・用品申込書 (入力用)'!R29="","",'安全衛生図書・用品申込書 (入力用)'!R29)</f>
        <v/>
      </c>
      <c r="S29" s="1138" t="str">
        <f>IF('安全衛生図書・用品申込書 (入力用)'!S29="","",'安全衛生図書・用品申込書 (入力用)'!S29)</f>
        <v/>
      </c>
      <c r="T29" s="1139" t="str">
        <f>IF('安全衛生図書・用品申込書 (入力用)'!T29="","",'安全衛生図書・用品申込書 (入力用)'!T29)</f>
        <v/>
      </c>
      <c r="U29" s="1139" t="str">
        <f>IF('安全衛生図書・用品申込書 (入力用)'!U29="","",'安全衛生図書・用品申込書 (入力用)'!U29)</f>
        <v/>
      </c>
      <c r="V29" s="1139" t="str">
        <f>IF('安全衛生図書・用品申込書 (入力用)'!V29="","",'安全衛生図書・用品申込書 (入力用)'!V29)</f>
        <v/>
      </c>
      <c r="W29" s="1139" t="str">
        <f>IF('安全衛生図書・用品申込書 (入力用)'!W29="","",'安全衛生図書・用品申込書 (入力用)'!W29)</f>
        <v/>
      </c>
      <c r="X29" s="1139" t="str">
        <f>IF('安全衛生図書・用品申込書 (入力用)'!X29="","",'安全衛生図書・用品申込書 (入力用)'!X29)</f>
        <v/>
      </c>
      <c r="Y29" s="148"/>
      <c r="AA29" s="56"/>
      <c r="AF29" s="1129"/>
      <c r="AG29" s="349" t="s">
        <v>377</v>
      </c>
      <c r="AH29" s="185">
        <v>8</v>
      </c>
      <c r="AJ29" s="185">
        <v>9</v>
      </c>
      <c r="AL29" s="350">
        <v>9</v>
      </c>
      <c r="AM29" s="287" t="s">
        <v>365</v>
      </c>
      <c r="AQ29" s="27" t="s">
        <v>743</v>
      </c>
      <c r="AR29" t="s">
        <v>737</v>
      </c>
      <c r="AS29" s="28" t="s">
        <v>738</v>
      </c>
    </row>
    <row r="30" spans="1:45" ht="24.6" customHeight="1" thickBot="1" x14ac:dyDescent="0.2">
      <c r="A30" s="396"/>
      <c r="B30" s="978" t="str">
        <f>IF($C$1="【支部専用】","","部課名：")</f>
        <v>部課名：</v>
      </c>
      <c r="C30" s="979"/>
      <c r="D30" s="979"/>
      <c r="E30" s="979"/>
      <c r="F30" s="1140" t="str">
        <f>IF('安全衛生図書・用品申込書 (入力用)'!F30="","",'安全衛生図書・用品申込書 (入力用)'!F30)</f>
        <v/>
      </c>
      <c r="G30" s="1140" t="str">
        <f>IF('安全衛生図書・用品申込書 (入力用)'!G30="","",'安全衛生図書・用品申込書 (入力用)'!G30)</f>
        <v/>
      </c>
      <c r="H30" s="1140" t="str">
        <f>IF('安全衛生図書・用品申込書 (入力用)'!H30="","",'安全衛生図書・用品申込書 (入力用)'!H30)</f>
        <v/>
      </c>
      <c r="I30" s="1140" t="str">
        <f>IF('安全衛生図書・用品申込書 (入力用)'!I30="","",'安全衛生図書・用品申込書 (入力用)'!I30)</f>
        <v/>
      </c>
      <c r="J30" s="1140" t="str">
        <f>IF('安全衛生図書・用品申込書 (入力用)'!J30="","",'安全衛生図書・用品申込書 (入力用)'!J30)</f>
        <v/>
      </c>
      <c r="K30" s="1140" t="str">
        <f>IF('安全衛生図書・用品申込書 (入力用)'!K30="","",'安全衛生図書・用品申込書 (入力用)'!K30)</f>
        <v/>
      </c>
      <c r="L30" s="1140" t="str">
        <f>IF('安全衛生図書・用品申込書 (入力用)'!L30="","",'安全衛生図書・用品申込書 (入力用)'!L30)</f>
        <v/>
      </c>
      <c r="M30" s="1141" t="str">
        <f>IF('安全衛生図書・用品申込書 (入力用)'!M30="","",'安全衛生図書・用品申込書 (入力用)'!M30)</f>
        <v/>
      </c>
      <c r="N30" s="1141" t="str">
        <f>IF('安全衛生図書・用品申込書 (入力用)'!N30="","",'安全衛生図書・用品申込書 (入力用)'!N30)</f>
        <v/>
      </c>
      <c r="O30" s="1141" t="str">
        <f>IF('安全衛生図書・用品申込書 (入力用)'!O30="","",'安全衛生図書・用品申込書 (入力用)'!O30)</f>
        <v/>
      </c>
      <c r="P30" s="1140" t="str">
        <f>IF('安全衛生図書・用品申込書 (入力用)'!P30="","",'安全衛生図書・用品申込書 (入力用)'!P30)</f>
        <v/>
      </c>
      <c r="Q30" s="1140" t="str">
        <f>IF('安全衛生図書・用品申込書 (入力用)'!Q30="","",'安全衛生図書・用品申込書 (入力用)'!Q30)</f>
        <v/>
      </c>
      <c r="R30" s="1140" t="str">
        <f>IF('安全衛生図書・用品申込書 (入力用)'!R30="","",'安全衛生図書・用品申込書 (入力用)'!R30)</f>
        <v/>
      </c>
      <c r="S30" s="1140" t="str">
        <f>IF('安全衛生図書・用品申込書 (入力用)'!S30="","",'安全衛生図書・用品申込書 (入力用)'!S30)</f>
        <v/>
      </c>
      <c r="T30" s="1142" t="str">
        <f>IF('安全衛生図書・用品申込書 (入力用)'!T30="","",'安全衛生図書・用品申込書 (入力用)'!T30)</f>
        <v/>
      </c>
      <c r="U30" s="1142" t="str">
        <f>IF('安全衛生図書・用品申込書 (入力用)'!U30="","",'安全衛生図書・用品申込書 (入力用)'!U30)</f>
        <v/>
      </c>
      <c r="V30" s="1142" t="str">
        <f>IF('安全衛生図書・用品申込書 (入力用)'!V30="","",'安全衛生図書・用品申込書 (入力用)'!V30)</f>
        <v/>
      </c>
      <c r="W30" s="1142" t="str">
        <f>IF('安全衛生図書・用品申込書 (入力用)'!W30="","",'安全衛生図書・用品申込書 (入力用)'!W30)</f>
        <v/>
      </c>
      <c r="X30" s="1142" t="str">
        <f>IF('安全衛生図書・用品申込書 (入力用)'!X30="","",'安全衛生図書・用品申込書 (入力用)'!X30)</f>
        <v/>
      </c>
      <c r="Y30" s="149"/>
      <c r="AA30" s="56"/>
      <c r="AF30" s="1130"/>
      <c r="AG30" s="351" t="s">
        <v>376</v>
      </c>
      <c r="AH30" s="352">
        <v>8</v>
      </c>
      <c r="AI30" s="353">
        <v>9</v>
      </c>
      <c r="AJ30" s="352">
        <v>10</v>
      </c>
      <c r="AK30" s="353">
        <v>11</v>
      </c>
      <c r="AL30" s="354">
        <v>9</v>
      </c>
      <c r="AM30" s="287" t="s">
        <v>363</v>
      </c>
      <c r="AQ30" s="29" t="s">
        <v>742</v>
      </c>
      <c r="AR30" s="30" t="s">
        <v>737</v>
      </c>
      <c r="AS30" s="31" t="s">
        <v>694</v>
      </c>
    </row>
    <row r="31" spans="1:45" ht="24.6" customHeight="1" thickTop="1" x14ac:dyDescent="0.15">
      <c r="A31" s="396"/>
      <c r="B31" s="12" t="s">
        <v>374</v>
      </c>
      <c r="C31" s="88"/>
      <c r="D31" s="9"/>
      <c r="E31" s="575" t="str">
        <f>IF(I7&gt;1,AR122,IF('安全衛生図書・用品申込書 (入力用)'!E31="","",'安全衛生図書・用品申込書 (入力用)'!E31))</f>
        <v/>
      </c>
      <c r="F31" s="409" t="s">
        <v>699</v>
      </c>
      <c r="G31" s="575" t="str">
        <f>IF(I7&gt;1,AS122,IF('安全衛生図書・用品申込書 (入力用)'!G31="","",'安全衛生図書・用品申込書 (入力用)'!G31))</f>
        <v/>
      </c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G31" s="343" t="s">
        <v>341</v>
      </c>
      <c r="AH31" s="344">
        <f>VLOOKUP($AG$26,シートタイプ判断,2,FALSE)</f>
        <v>8</v>
      </c>
      <c r="AI31" s="344">
        <f>VLOOKUP($AG$26,シートタイプ判断,3,FALSE)</f>
        <v>0</v>
      </c>
      <c r="AJ31" s="344">
        <f>VLOOKUP($AG$26,シートタイプ判断,4,FALSE)</f>
        <v>9</v>
      </c>
      <c r="AK31" s="344">
        <f>VLOOKUP($AG$26,シートタイプ判断,5,FALSE)</f>
        <v>0</v>
      </c>
      <c r="AL31" s="344">
        <f>VLOOKUP($AG$26,シートタイプ判断,6,FALSE)</f>
        <v>9</v>
      </c>
      <c r="AM31" s="345"/>
      <c r="AN31" s="432"/>
      <c r="AQ31" s="25"/>
      <c r="AR31" s="26"/>
      <c r="AS31" s="50"/>
    </row>
    <row r="32" spans="1:45" ht="24.6" customHeight="1" x14ac:dyDescent="0.2">
      <c r="A32" s="396"/>
      <c r="B32" s="5"/>
      <c r="C32" s="1135" t="str">
        <f>IF(I7&gt;1,AT122,IF('安全衛生図書・用品申込書 (入力用)'!C32="","",'安全衛生図書・用品申込書 (入力用)'!C32))</f>
        <v/>
      </c>
      <c r="D32" s="1136" t="str">
        <f>IF('安全衛生図書・用品申込書 (入力用)'!D32="","",'安全衛生図書・用品申込書 (入力用)'!D32)</f>
        <v/>
      </c>
      <c r="E32" s="1136" t="str">
        <f>IF('安全衛生図書・用品申込書 (入力用)'!E32="","",'安全衛生図書・用品申込書 (入力用)'!E32)</f>
        <v/>
      </c>
      <c r="F32" s="1136" t="str">
        <f>IF('安全衛生図書・用品申込書 (入力用)'!F32="","",'安全衛生図書・用品申込書 (入力用)'!F32)</f>
        <v/>
      </c>
      <c r="G32" s="1136" t="str">
        <f>IF('安全衛生図書・用品申込書 (入力用)'!G32="","",'安全衛生図書・用品申込書 (入力用)'!G32)</f>
        <v/>
      </c>
      <c r="H32" s="1136" t="str">
        <f>IF('安全衛生図書・用品申込書 (入力用)'!H32="","",'安全衛生図書・用品申込書 (入力用)'!H32)</f>
        <v/>
      </c>
      <c r="I32" s="1136" t="str">
        <f>IF('安全衛生図書・用品申込書 (入力用)'!I32="","",'安全衛生図書・用品申込書 (入力用)'!I32)</f>
        <v/>
      </c>
      <c r="J32" s="1136" t="str">
        <f>IF('安全衛生図書・用品申込書 (入力用)'!J32="","",'安全衛生図書・用品申込書 (入力用)'!J32)</f>
        <v/>
      </c>
      <c r="K32" s="1136" t="str">
        <f>IF('安全衛生図書・用品申込書 (入力用)'!K32="","",'安全衛生図書・用品申込書 (入力用)'!K32)</f>
        <v/>
      </c>
      <c r="L32" s="1136" t="str">
        <f>IF('安全衛生図書・用品申込書 (入力用)'!L32="","",'安全衛生図書・用品申込書 (入力用)'!L32)</f>
        <v/>
      </c>
      <c r="M32" s="1137" t="str">
        <f>IF('安全衛生図書・用品申込書 (入力用)'!M32="","",'安全衛生図書・用品申込書 (入力用)'!M32)</f>
        <v/>
      </c>
      <c r="N32" s="1137" t="str">
        <f>IF('安全衛生図書・用品申込書 (入力用)'!N32="","",'安全衛生図書・用品申込書 (入力用)'!N32)</f>
        <v/>
      </c>
      <c r="O32" s="1137" t="str">
        <f>IF('安全衛生図書・用品申込書 (入力用)'!O32="","",'安全衛生図書・用品申込書 (入力用)'!O32)</f>
        <v/>
      </c>
      <c r="P32" s="1136" t="str">
        <f>IF('安全衛生図書・用品申込書 (入力用)'!P32="","",'安全衛生図書・用品申込書 (入力用)'!P32)</f>
        <v/>
      </c>
      <c r="Q32" s="1136" t="str">
        <f>IF('安全衛生図書・用品申込書 (入力用)'!Q32="","",'安全衛生図書・用品申込書 (入力用)'!Q32)</f>
        <v/>
      </c>
      <c r="R32" s="1136" t="str">
        <f>IF('安全衛生図書・用品申込書 (入力用)'!R32="","",'安全衛生図書・用品申込書 (入力用)'!R32)</f>
        <v/>
      </c>
      <c r="S32" s="1136" t="str">
        <f>IF('安全衛生図書・用品申込書 (入力用)'!S32="","",'安全衛生図書・用品申込書 (入力用)'!S32)</f>
        <v/>
      </c>
      <c r="T32" s="1136" t="str">
        <f>IF('安全衛生図書・用品申込書 (入力用)'!T32="","",'安全衛生図書・用品申込書 (入力用)'!T32)</f>
        <v/>
      </c>
      <c r="U32" s="1136" t="str">
        <f>IF('安全衛生図書・用品申込書 (入力用)'!U32="","",'安全衛生図書・用品申込書 (入力用)'!U32)</f>
        <v/>
      </c>
      <c r="V32" s="1136" t="str">
        <f>IF('安全衛生図書・用品申込書 (入力用)'!V32="","",'安全衛生図書・用品申込書 (入力用)'!V32)</f>
        <v/>
      </c>
      <c r="W32" s="1136" t="str">
        <f>IF('安全衛生図書・用品申込書 (入力用)'!W32="","",'安全衛生図書・用品申込書 (入力用)'!W32)</f>
        <v/>
      </c>
      <c r="X32" s="1136" t="str">
        <f>IF('安全衛生図書・用品申込書 (入力用)'!X32="","",'安全衛生図書・用品申込書 (入力用)'!X32)</f>
        <v/>
      </c>
      <c r="Y32" s="87"/>
      <c r="AA32" s="56"/>
      <c r="AQ32" s="27" t="s">
        <v>688</v>
      </c>
      <c r="AS32" s="28"/>
    </row>
    <row r="33" spans="1:83" ht="24.6" customHeight="1" thickBot="1" x14ac:dyDescent="0.25">
      <c r="A33" s="396"/>
      <c r="B33" s="1001" t="s">
        <v>27</v>
      </c>
      <c r="C33" s="1002"/>
      <c r="D33" s="362"/>
      <c r="E33" s="1063" t="str">
        <f>IF('安全衛生図書・用品申込書 (入力用)'!E33="","",'安全衛生図書・用品申込書 (入力用)'!E33)</f>
        <v/>
      </c>
      <c r="F33" s="1063" t="str">
        <f>IF('安全衛生図書・用品申込書 (入力用)'!F33="","",'安全衛生図書・用品申込書 (入力用)'!F33)</f>
        <v/>
      </c>
      <c r="G33" s="1063" t="str">
        <f>IF('安全衛生図書・用品申込書 (入力用)'!G33="","",'安全衛生図書・用品申込書 (入力用)'!G33)</f>
        <v/>
      </c>
      <c r="H33" s="1063" t="str">
        <f>IF('安全衛生図書・用品申込書 (入力用)'!H33="","",'安全衛生図書・用品申込書 (入力用)'!H33)</f>
        <v/>
      </c>
      <c r="I33" s="152" t="s">
        <v>25</v>
      </c>
      <c r="J33" s="1004" t="s">
        <v>12</v>
      </c>
      <c r="K33" s="1004"/>
      <c r="L33" s="576" t="str">
        <f>IF(I7&gt;1,AU122,IF('安全衛生図書・用品申込書 (入力用)'!L33="","",'安全衛生図書・用品申込書 (入力用)'!L33))</f>
        <v/>
      </c>
      <c r="M33" s="406" t="s">
        <v>697</v>
      </c>
      <c r="N33" s="577" t="str">
        <f>IF(I7&gt;1,AV122,IF('安全衛生図書・用品申込書 (入力用)'!N33="","",'安全衛生図書・用品申込書 (入力用)'!N33))</f>
        <v/>
      </c>
      <c r="O33" s="406" t="s">
        <v>697</v>
      </c>
      <c r="P33" s="578" t="str">
        <f>IF(I7&gt;1,AW122,IF('安全衛生図書・用品申込書 (入力用)'!P33="","",'安全衛生図書・用品申込書 (入力用)'!P33))</f>
        <v/>
      </c>
      <c r="Q33" s="99"/>
      <c r="R33" s="99"/>
      <c r="S33" s="306"/>
      <c r="T33" s="100"/>
      <c r="U33" s="100"/>
      <c r="V33" s="100"/>
      <c r="W33" s="100"/>
      <c r="X33" s="100"/>
      <c r="Y33" s="101"/>
      <c r="AA33" s="56"/>
      <c r="AQ33" s="356" t="str">
        <f>IF(C1="講師用","講師用",IF($C$1="分会用","分会用",IF($C$1="【支部専用】","支部使用",IF($C$1="団体事務局","団体事務局",IF($C$1="講習会用","講習会用",$Q$11)))))</f>
        <v>１号会員</v>
      </c>
      <c r="AR33" s="355">
        <f>IF(AQ33="講師用",8,IF($AQ$33="分会用",7,IF($AQ$33="１号会員",1,IF($AQ$33="２号会員（団体所属会員）",5,IF($AQ$33="支部使用",3,IF($AQ$33="団体事務局",4,IF($AQ$33="非会員",2,6)))))))</f>
        <v>1</v>
      </c>
      <c r="AS33" s="31"/>
    </row>
    <row r="34" spans="1:83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T34" s="1"/>
      <c r="AU34" s="1"/>
      <c r="AV34" s="1"/>
      <c r="AW34" s="1"/>
      <c r="AX34" s="153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83" ht="33" customHeight="1" x14ac:dyDescent="0.15">
      <c r="A36" s="399"/>
      <c r="B36" s="1005" t="s">
        <v>369</v>
      </c>
      <c r="C36" s="1006"/>
      <c r="D36" s="1006"/>
      <c r="E36" s="1006"/>
      <c r="F36" s="1006"/>
      <c r="G36" s="1006"/>
      <c r="H36" s="1006"/>
      <c r="I36" s="1006"/>
      <c r="J36" s="1006"/>
      <c r="K36" s="1006"/>
      <c r="L36" s="914"/>
      <c r="M36" s="120"/>
      <c r="N36" s="120"/>
      <c r="O36" s="120"/>
      <c r="P36" s="155" t="s">
        <v>23</v>
      </c>
      <c r="Q36" s="1103" t="s">
        <v>22</v>
      </c>
      <c r="R36" s="1103"/>
      <c r="S36" s="1103"/>
      <c r="T36" s="1103"/>
      <c r="U36" s="1103"/>
      <c r="V36" s="1103"/>
      <c r="W36" s="1103"/>
      <c r="X36" s="156"/>
      <c r="Y36" s="156"/>
      <c r="AA36" s="56"/>
    </row>
    <row r="37" spans="1:83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82" t="s">
        <v>262</v>
      </c>
      <c r="AA37" s="983" t="s">
        <v>261</v>
      </c>
    </row>
    <row r="38" spans="1:83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41"/>
      <c r="AA38" s="984"/>
      <c r="AM38" t="s">
        <v>745</v>
      </c>
      <c r="BV38" s="19"/>
      <c r="BW38" s="19"/>
      <c r="BX38" s="19"/>
      <c r="BY38" s="19"/>
      <c r="BZ38" s="19"/>
      <c r="CA38" s="19"/>
      <c r="CB38" s="19"/>
    </row>
    <row r="39" spans="1:83" ht="11.45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  <c r="AU39" s="20"/>
      <c r="AV39" s="20"/>
      <c r="AW39" s="20"/>
      <c r="AX39" s="164"/>
      <c r="AY39" s="20"/>
      <c r="BD39" s="20"/>
      <c r="BE39" s="20"/>
      <c r="BF39" s="20"/>
      <c r="BG39" s="164"/>
      <c r="BH39" s="20"/>
      <c r="BK39" s="19"/>
      <c r="BL39" s="20"/>
      <c r="BM39" s="164"/>
      <c r="BN39" s="20"/>
      <c r="BO39" s="19"/>
      <c r="BP39" s="57"/>
      <c r="BQ39" s="57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</row>
    <row r="40" spans="1:83" ht="39" customHeight="1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169" t="str">
        <f>IF(SUM(S41:S43)=0,"",SUM(S41:S43))</f>
        <v/>
      </c>
      <c r="T40" s="985"/>
      <c r="U40" s="986"/>
      <c r="V40" s="986"/>
      <c r="W40" s="986"/>
      <c r="X40" s="986"/>
      <c r="Y40" s="987"/>
      <c r="Z40" s="240"/>
      <c r="AA40" s="134"/>
      <c r="AJ40" s="395" t="s">
        <v>695</v>
      </c>
      <c r="AK40" s="392" t="s">
        <v>686</v>
      </c>
      <c r="AM40" s="180" t="s">
        <v>675</v>
      </c>
    </row>
    <row r="41" spans="1:83" ht="28.15" customHeight="1" thickBot="1" x14ac:dyDescent="0.2">
      <c r="A41" s="396"/>
      <c r="B41" s="94"/>
      <c r="C41" s="95"/>
      <c r="D41" s="95"/>
      <c r="E41" s="95"/>
      <c r="F41" s="95"/>
      <c r="G41" s="95"/>
      <c r="H41" s="95"/>
      <c r="I41" s="96" t="s">
        <v>372</v>
      </c>
      <c r="J41" s="95"/>
      <c r="K41" s="95"/>
      <c r="L41" s="95"/>
      <c r="M41" s="95"/>
      <c r="N41" s="95"/>
      <c r="O41" s="95"/>
      <c r="P41" s="95"/>
      <c r="Q41" s="95"/>
      <c r="R41" s="170"/>
      <c r="S41" s="171" t="str">
        <f>AY108</f>
        <v/>
      </c>
      <c r="T41" s="988"/>
      <c r="U41" s="989"/>
      <c r="V41" s="989"/>
      <c r="W41" s="989"/>
      <c r="X41" s="989"/>
      <c r="Y41" s="990"/>
      <c r="Z41" s="240"/>
      <c r="AA41" s="134"/>
      <c r="AF41" t="s">
        <v>446</v>
      </c>
      <c r="AJ41" s="60"/>
      <c r="AK41" s="393" t="s">
        <v>687</v>
      </c>
      <c r="AM41" s="47" t="s">
        <v>51</v>
      </c>
    </row>
    <row r="42" spans="1:83" ht="28.15" customHeight="1" thickTop="1" thickBot="1" x14ac:dyDescent="0.2">
      <c r="A42" s="396"/>
      <c r="B42" s="172"/>
      <c r="C42" s="173"/>
      <c r="D42" s="173"/>
      <c r="E42" s="173"/>
      <c r="F42" s="173"/>
      <c r="G42" s="173"/>
      <c r="H42" s="173"/>
      <c r="I42" s="1088" t="s">
        <v>370</v>
      </c>
      <c r="J42" s="1089"/>
      <c r="K42" s="363"/>
      <c r="L42" s="363"/>
      <c r="M42" s="363"/>
      <c r="N42" s="363"/>
      <c r="O42" s="363"/>
      <c r="P42" s="363"/>
      <c r="Q42" s="363"/>
      <c r="R42" s="174"/>
      <c r="S42" s="175" t="str">
        <f>AY113</f>
        <v/>
      </c>
      <c r="T42" s="993" t="str">
        <f>IF(作業１入力シート用!C22=0,"","送料サービス")</f>
        <v/>
      </c>
      <c r="U42" s="994"/>
      <c r="V42" s="994"/>
      <c r="W42" s="994"/>
      <c r="X42" s="994"/>
      <c r="Y42" s="995"/>
      <c r="Z42" s="176" t="str">
        <f>IF(S42&lt;&gt;"",0,"")</f>
        <v/>
      </c>
      <c r="AA42" s="288" t="str">
        <f>IF($S42&lt;&gt;"",4,"")</f>
        <v/>
      </c>
      <c r="AC42" s="6"/>
      <c r="AD42" s="6"/>
      <c r="AE42" s="57"/>
      <c r="AF42" s="311">
        <f>IF(S42="",0,1)</f>
        <v>0</v>
      </c>
      <c r="AG42" s="57"/>
      <c r="AH42" s="57"/>
      <c r="AI42" s="57"/>
      <c r="AJ42" s="60"/>
      <c r="AK42" s="56" t="s">
        <v>694</v>
      </c>
      <c r="AM42" s="332"/>
      <c r="AN42" s="57"/>
      <c r="AP42" s="57"/>
    </row>
    <row r="43" spans="1:83" ht="28.15" customHeight="1" thickBot="1" x14ac:dyDescent="0.2">
      <c r="A43" s="396"/>
      <c r="B43" s="177"/>
      <c r="C43" s="178"/>
      <c r="D43" s="178"/>
      <c r="E43" s="178"/>
      <c r="F43" s="178"/>
      <c r="G43" s="178"/>
      <c r="H43" s="178"/>
      <c r="I43" s="1118" t="s">
        <v>371</v>
      </c>
      <c r="J43" s="1119"/>
      <c r="K43" s="1120"/>
      <c r="L43" s="438" t="str">
        <f>IF(作業１入力シート用!G26&gt;=1,"特別(期日指定)送料","")</f>
        <v/>
      </c>
      <c r="M43" s="91"/>
      <c r="N43" s="91"/>
      <c r="O43" s="91"/>
      <c r="P43" s="92"/>
      <c r="Q43" s="92"/>
      <c r="R43" s="93"/>
      <c r="S43" s="179" t="str">
        <f>AY114</f>
        <v/>
      </c>
      <c r="T43" s="1025"/>
      <c r="U43" s="1026"/>
      <c r="V43" s="1026"/>
      <c r="W43" s="1026"/>
      <c r="X43" s="1026"/>
      <c r="Y43" s="1027"/>
      <c r="Z43" s="176" t="str">
        <f>IF(S43&lt;&gt;"",0,"")</f>
        <v/>
      </c>
      <c r="AA43" s="288" t="str">
        <f>IF($S43&lt;&gt;"",4,"")</f>
        <v/>
      </c>
      <c r="AB43" s="1126" t="s">
        <v>792</v>
      </c>
      <c r="AC43" s="1127"/>
      <c r="AD43" s="1127"/>
      <c r="AE43" s="57"/>
      <c r="AF43" s="312">
        <f>IF(S43="",0,1)</f>
        <v>0</v>
      </c>
      <c r="AG43" s="357"/>
      <c r="AJ43" s="62" t="str">
        <f>AQ33</f>
        <v>１号会員</v>
      </c>
      <c r="AK43" s="394">
        <f>IF(AR33=8,3,IF($AR$33=7,1,IF($AR$33=1,1,IF($AR$33=3,1,IF($AR$33=4,1,IF($AR$33=6,3,2))))))</f>
        <v>1</v>
      </c>
      <c r="AL43" s="57"/>
      <c r="AM43" s="57"/>
      <c r="AN43" s="57"/>
      <c r="AO43" s="57"/>
      <c r="AP43" s="57"/>
      <c r="AU43" s="182" t="s">
        <v>359</v>
      </c>
      <c r="AW43" s="183" t="s">
        <v>247</v>
      </c>
      <c r="AX43" s="184"/>
      <c r="BD43" s="182" t="s">
        <v>252</v>
      </c>
      <c r="BJ43" s="185" t="s">
        <v>368</v>
      </c>
      <c r="BK43" s="182" t="s">
        <v>271</v>
      </c>
      <c r="BP43" s="182" t="s">
        <v>281</v>
      </c>
      <c r="BQ43" s="182"/>
    </row>
    <row r="44" spans="1:83" ht="21.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  <c r="AB44" s="1126"/>
      <c r="AC44" s="1127"/>
      <c r="AD44" s="1127"/>
      <c r="AE44" s="57"/>
      <c r="AF44" s="312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U44" s="190"/>
      <c r="AV44" s="191" t="s">
        <v>243</v>
      </c>
      <c r="AW44" s="192"/>
      <c r="AX44" s="193" t="s">
        <v>275</v>
      </c>
      <c r="AY44" s="194" t="s">
        <v>246</v>
      </c>
      <c r="BD44" s="190"/>
      <c r="BE44" s="191" t="s">
        <v>253</v>
      </c>
      <c r="BF44" s="192"/>
      <c r="BG44" s="193" t="s">
        <v>274</v>
      </c>
      <c r="BH44" s="194" t="s">
        <v>254</v>
      </c>
      <c r="BJ44" s="13" t="s">
        <v>367</v>
      </c>
      <c r="BK44" s="195" t="s">
        <v>272</v>
      </c>
      <c r="BL44" s="192"/>
      <c r="BM44" s="193" t="s">
        <v>276</v>
      </c>
      <c r="BN44" s="194" t="s">
        <v>273</v>
      </c>
      <c r="BO44" s="19"/>
      <c r="BP44" s="196" t="s">
        <v>245</v>
      </c>
      <c r="BQ44" s="197" t="s">
        <v>291</v>
      </c>
      <c r="BR44" s="198" t="s">
        <v>277</v>
      </c>
      <c r="BS44" s="198" t="s">
        <v>278</v>
      </c>
      <c r="BT44" s="198" t="s">
        <v>279</v>
      </c>
      <c r="BU44" s="199" t="s">
        <v>280</v>
      </c>
    </row>
    <row r="45" spans="1:83" ht="21" customHeight="1" thickBot="1" x14ac:dyDescent="0.2">
      <c r="A45" s="396"/>
      <c r="B45" s="1028" t="s">
        <v>43</v>
      </c>
      <c r="C45" s="1029"/>
      <c r="D45" s="1029"/>
      <c r="E45" s="1029"/>
      <c r="F45" s="1029"/>
      <c r="G45" s="1029"/>
      <c r="H45" s="1029"/>
      <c r="I45" s="1030"/>
      <c r="J45" s="1031" t="s">
        <v>0</v>
      </c>
      <c r="K45" s="1032"/>
      <c r="L45" s="1032"/>
      <c r="M45" s="1033"/>
      <c r="N45" s="1033"/>
      <c r="O45" s="1034"/>
      <c r="P45" s="200" t="s">
        <v>1</v>
      </c>
      <c r="Q45" s="1031" t="s">
        <v>2</v>
      </c>
      <c r="R45" s="1035"/>
      <c r="S45" s="310" t="s">
        <v>3</v>
      </c>
      <c r="T45" s="1031" t="s">
        <v>4</v>
      </c>
      <c r="U45" s="1036"/>
      <c r="V45" s="1036"/>
      <c r="W45" s="1036"/>
      <c r="X45" s="1036"/>
      <c r="Y45" s="1037"/>
      <c r="Z45" s="240"/>
      <c r="AA45" s="134"/>
      <c r="AF45" s="312"/>
      <c r="AG45" s="358" t="s">
        <v>676</v>
      </c>
      <c r="AH45" s="359" t="s">
        <v>682</v>
      </c>
      <c r="AI45" s="359" t="s">
        <v>677</v>
      </c>
      <c r="AJ45" s="359" t="s">
        <v>678</v>
      </c>
      <c r="AK45" s="55" t="s">
        <v>680</v>
      </c>
      <c r="AL45" s="55" t="s">
        <v>692</v>
      </c>
      <c r="AM45" s="55" t="s">
        <v>746</v>
      </c>
      <c r="AN45" s="38" t="s">
        <v>741</v>
      </c>
      <c r="AO45" s="40" t="s">
        <v>685</v>
      </c>
      <c r="AP45" s="40" t="s">
        <v>361</v>
      </c>
      <c r="AR45" s="201" t="s">
        <v>339</v>
      </c>
      <c r="AS45" s="29"/>
      <c r="AU45" s="202"/>
      <c r="AV45" s="203" t="s">
        <v>360</v>
      </c>
      <c r="AW45" s="204" t="s">
        <v>245</v>
      </c>
      <c r="AX45" s="205"/>
      <c r="AY45" s="206" t="s">
        <v>288</v>
      </c>
      <c r="BD45" s="202"/>
      <c r="BE45" s="203" t="s">
        <v>360</v>
      </c>
      <c r="BF45" s="204" t="s">
        <v>245</v>
      </c>
      <c r="BG45" s="205"/>
      <c r="BH45" s="206"/>
      <c r="BJ45" s="14"/>
      <c r="BK45" s="203" t="s">
        <v>360</v>
      </c>
      <c r="BL45" s="204" t="s">
        <v>245</v>
      </c>
      <c r="BM45" s="205"/>
      <c r="BN45" s="206"/>
      <c r="BO45" s="19"/>
      <c r="BP45" s="207"/>
      <c r="BQ45" s="208" t="s">
        <v>292</v>
      </c>
      <c r="BR45" s="209"/>
      <c r="BS45" s="209"/>
      <c r="BT45" s="210" t="s">
        <v>283</v>
      </c>
      <c r="BU45" s="211"/>
      <c r="BW45" s="422" t="s">
        <v>736</v>
      </c>
      <c r="BX45" s="423" t="s">
        <v>732</v>
      </c>
      <c r="BY45" s="424"/>
      <c r="BZ45" s="424"/>
      <c r="CA45" s="425" t="s">
        <v>735</v>
      </c>
    </row>
    <row r="46" spans="1:83" ht="30" customHeight="1" x14ac:dyDescent="0.15">
      <c r="A46" s="396"/>
      <c r="B46" s="1008">
        <v>1</v>
      </c>
      <c r="C46" s="1009"/>
      <c r="D46" s="1100" t="str">
        <f>IF('安全衛生図書・用品申込書 (入力用)'!D46="","",'安全衛生図書・用品申込書 (入力用)'!D46)</f>
        <v/>
      </c>
      <c r="E46" s="1101">
        <f>'安全衛生図書・用品申込書 (入力用)'!E46</f>
        <v>0</v>
      </c>
      <c r="F46" s="1101">
        <f>'安全衛生図書・用品申込書 (入力用)'!F46</f>
        <v>0</v>
      </c>
      <c r="G46" s="1101">
        <f>'安全衛生図書・用品申込書 (入力用)'!G46</f>
        <v>0</v>
      </c>
      <c r="H46" s="1101">
        <f>'安全衛生図書・用品申込書 (入力用)'!H46</f>
        <v>0</v>
      </c>
      <c r="I46" s="1102">
        <f>'安全衛生図書・用品申込書 (入力用)'!I46</f>
        <v>0</v>
      </c>
      <c r="J46" s="1075" t="str">
        <f t="shared" ref="J46:J75" si="0">IF($D46="","",IF(ISERROR(VLOOKUP($D46,商品コード表,2,FALSE))=TRUE,$AR$78,VLOOKUP($D46,商品コード表,2,FALSE)))</f>
        <v/>
      </c>
      <c r="K46" s="1076"/>
      <c r="L46" s="1076"/>
      <c r="M46" s="1076"/>
      <c r="N46" s="1076"/>
      <c r="O46" s="1077"/>
      <c r="P46" s="439" t="str">
        <f>IF('安全衛生図書・用品申込書 (入力用)'!P46="","",'安全衛生図書・用品申込書 (入力用)'!P46)</f>
        <v/>
      </c>
      <c r="Q46" s="1061" t="str">
        <f>IF($BJ46=0,IF($D46="","",IF(ISERROR(VLOOKUP($D46,商品コード表,$AO46,FALSE))=TRUE,"",VLOOKUP($D46,商品コード表,$AO46,FALSE))),$BJ$43)</f>
        <v/>
      </c>
      <c r="R46" s="1062"/>
      <c r="S46" s="213" t="str">
        <f t="shared" ref="S46:S50" si="1">IFERROR(IF(P46&gt;0,(P46*Q46),""),"")</f>
        <v/>
      </c>
      <c r="T46" s="1097" t="str">
        <f>IF('安全衛生図書・用品申込書 (入力用)'!T46="","",'安全衛生図書・用品申込書 (入力用)'!T46)</f>
        <v/>
      </c>
      <c r="U46" s="1098">
        <f>'安全衛生図書・用品申込書 (入力用)'!U46</f>
        <v>0</v>
      </c>
      <c r="V46" s="1098">
        <f>'安全衛生図書・用品申込書 (入力用)'!V46</f>
        <v>0</v>
      </c>
      <c r="W46" s="1098">
        <f>'安全衛生図書・用品申込書 (入力用)'!W46</f>
        <v>0</v>
      </c>
      <c r="X46" s="1098">
        <f>'安全衛生図書・用品申込書 (入力用)'!X46</f>
        <v>0</v>
      </c>
      <c r="Y46" s="1099">
        <f>'安全衛生図書・用品申込書 (入力用)'!Y46</f>
        <v>0</v>
      </c>
      <c r="Z46" s="176" t="str">
        <f>IF(S46&lt;&gt;"",IF(AR46="教育",1,0),"")</f>
        <v/>
      </c>
      <c r="AA46" s="288" t="str">
        <f>IF(D46&lt;&gt;"",AG46&amp;AH46&amp;AI46&amp;AJ46&amp;AK46&amp;AL46&amp;AM46&amp;AN46,"")</f>
        <v/>
      </c>
      <c r="AB46" s="1056"/>
      <c r="AC46" s="1057"/>
      <c r="AD46" s="1057"/>
      <c r="AF46" s="312">
        <f t="shared" ref="AF46:AF75" si="2">IF(S46="",0,1)</f>
        <v>0</v>
      </c>
      <c r="AG46" s="360">
        <f t="shared" ref="AG46:AG75" si="3">IF($AR$33=1,IF($Z46=1,2,4),"")</f>
        <v>4</v>
      </c>
      <c r="AH46" s="57" t="str">
        <f t="shared" ref="AH46:AH75" si="4">IF($AR$33=2,IF($Z46=1,3,4),"")</f>
        <v/>
      </c>
      <c r="AI46" s="57" t="str">
        <f t="shared" ref="AI46:AI75" si="5">IF($AR$33=3,IF($Z46=1,1,5),"")</f>
        <v/>
      </c>
      <c r="AJ46" s="57" t="str">
        <f t="shared" ref="AJ46:AJ75" si="6">IF($AR$33=4,IF($Z46=1,2,4),"")</f>
        <v/>
      </c>
      <c r="AK46" s="57" t="str">
        <f t="shared" ref="AK46:AK75" si="7">IF($AR$33=5,IF($Z46=1,3,4),"")</f>
        <v/>
      </c>
      <c r="AL46" s="57" t="str">
        <f>IF($AR$33=6,IF($Z46=1,1,4),"")</f>
        <v/>
      </c>
      <c r="AM46" s="433" t="str">
        <f>IF($AR$33=7,IF($Z46=1,2,4),"")</f>
        <v/>
      </c>
      <c r="AN46" s="434" t="str">
        <f>IF($AR$33=8,IF($Z46=1,1,4),"")</f>
        <v/>
      </c>
      <c r="AO46" s="214">
        <f>IF($AK$43=3,$AL$31,IF($AK$43=1,$AH$31,$AJ$31))</f>
        <v>8</v>
      </c>
      <c r="AP46" s="214">
        <f>IF($AK$43=3,$AL$31,IF($AK$43=1,$AI$31,$AK$31))</f>
        <v>0</v>
      </c>
      <c r="AQ46" s="57"/>
      <c r="AR46" s="215" t="str">
        <f t="shared" ref="AR46:AR75" si="8">IF($D46="","",IF(ISERROR(VLOOKUP($D46,商品コード表,4,FALSE))=TRUE,"",VLOOKUP($D46,商品コード表,4,FALSE)))</f>
        <v/>
      </c>
      <c r="AS46" s="216"/>
      <c r="AU46" s="217"/>
      <c r="AV46" s="215" t="str">
        <f t="shared" ref="AV46:AV75" si="9">IF($D46="","",IF(ISERROR(VLOOKUP($D46,商品コード表,5,FALSE))=TRUE,"",VLOOKUP($D46,商品コード表,5,FALSE)))</f>
        <v/>
      </c>
      <c r="AW46" s="218">
        <f t="shared" ref="AW46:AW75" si="10">IF($S46="",0,$S46)</f>
        <v>0</v>
      </c>
      <c r="AX46" s="184">
        <f t="shared" ref="AX46:AX50" si="11">IF($AV46=0,$AW46,0)</f>
        <v>0</v>
      </c>
      <c r="AY46" s="219">
        <f>IF(AV46=0,0,AW46-BN46)</f>
        <v>0</v>
      </c>
      <c r="BD46" s="217"/>
      <c r="BE46" s="215" t="str">
        <f t="shared" ref="BE46:BE75" si="12">IF($D46="","",IF(ISERROR(VLOOKUP($D46,商品コード表,6,FALSE))=TRUE,"",VLOOKUP($D46,商品コード表,6,FALSE)))</f>
        <v/>
      </c>
      <c r="BF46" s="218">
        <f t="shared" ref="BF46:BF75" si="13">IF($S46="",0,$S46)</f>
        <v>0</v>
      </c>
      <c r="BG46" s="184">
        <f t="shared" ref="BG46:BG51" si="14">IF($BE46=0,$BF46,0)</f>
        <v>0</v>
      </c>
      <c r="BH46" s="219">
        <f t="shared" ref="BH46:BH51" si="15">IF($BE46=0,0,$BF46)</f>
        <v>0</v>
      </c>
      <c r="BJ46" s="181">
        <f t="shared" ref="BJ46:BJ51" si="16">IF(BK46="",0,IF(BK46&gt;0,1,0))</f>
        <v>0</v>
      </c>
      <c r="BK46" s="215" t="str">
        <f t="shared" ref="BK46:BK75" si="17">IF($D46="","",IF(ISERROR(VLOOKUP($D46,商品コード表,7,FALSE))=TRUE,"",VLOOKUP($D46,商品コード表,7,FALSE)))</f>
        <v/>
      </c>
      <c r="BL46" s="218">
        <f t="shared" ref="BL46:BL75" si="18">IF($S46="",0,$S46)</f>
        <v>0</v>
      </c>
      <c r="BM46" s="184">
        <f>IF($BK46=0,$BL46,0)</f>
        <v>0</v>
      </c>
      <c r="BN46" s="219">
        <f>IF($BK46=0,0,$BL46)</f>
        <v>0</v>
      </c>
      <c r="BO46" s="218"/>
      <c r="BP46" s="220">
        <f t="shared" ref="BP46:BP75" si="19">IF($S46="",0,$S46)</f>
        <v>0</v>
      </c>
      <c r="BQ46" s="218">
        <f t="shared" ref="BQ46:BQ75" si="20">BP46-BT46</f>
        <v>0</v>
      </c>
      <c r="BR46" s="218">
        <f t="shared" ref="BR46:BR75" si="21">IF(BT46&gt;0,0,AY46)</f>
        <v>0</v>
      </c>
      <c r="BS46" s="218">
        <f t="shared" ref="BS46:BS75" si="22">BH46</f>
        <v>0</v>
      </c>
      <c r="BT46" s="184">
        <f t="shared" ref="BT46:BT75" si="23">BN46</f>
        <v>0</v>
      </c>
      <c r="BU46" s="221">
        <f t="shared" ref="BU46:BU75" si="24">BP46-BR46-BS46-BT46</f>
        <v>0</v>
      </c>
      <c r="BV46" s="218"/>
      <c r="BW46" s="426">
        <f t="shared" ref="BW46:BW51" si="25">IFERROR(INDEX($BZ$46:$CA$67,MATCH($AB46,$BZ$46:$BZ$67,0),2),0)</f>
        <v>0</v>
      </c>
      <c r="BX46" s="1121" t="s">
        <v>733</v>
      </c>
      <c r="BY46" s="407" t="s">
        <v>708</v>
      </c>
      <c r="BZ46" s="407" t="s">
        <v>709</v>
      </c>
      <c r="CA46" s="427">
        <v>1</v>
      </c>
      <c r="CB46" s="218"/>
    </row>
    <row r="47" spans="1:83" ht="30" customHeight="1" thickBot="1" x14ac:dyDescent="0.2">
      <c r="A47" s="396"/>
      <c r="B47" s="1038">
        <v>2</v>
      </c>
      <c r="C47" s="1039"/>
      <c r="D47" s="1067" t="str">
        <f>IF('安全衛生図書・用品申込書 (入力用)'!D47="","",'安全衛生図書・用品申込書 (入力用)'!D47)</f>
        <v/>
      </c>
      <c r="E47" s="1068">
        <f>'安全衛生図書・用品申込書 (入力用)'!E47</f>
        <v>0</v>
      </c>
      <c r="F47" s="1068">
        <f>'安全衛生図書・用品申込書 (入力用)'!F47</f>
        <v>0</v>
      </c>
      <c r="G47" s="1068">
        <f>'安全衛生図書・用品申込書 (入力用)'!G47</f>
        <v>0</v>
      </c>
      <c r="H47" s="1068">
        <f>'安全衛生図書・用品申込書 (入力用)'!H47</f>
        <v>0</v>
      </c>
      <c r="I47" s="1069">
        <f>'安全衛生図書・用品申込書 (入力用)'!I47</f>
        <v>0</v>
      </c>
      <c r="J47" s="1075" t="str">
        <f t="shared" si="0"/>
        <v/>
      </c>
      <c r="K47" s="1076"/>
      <c r="L47" s="1076"/>
      <c r="M47" s="1076"/>
      <c r="N47" s="1076"/>
      <c r="O47" s="1077"/>
      <c r="P47" s="439" t="str">
        <f>IF('安全衛生図書・用品申込書 (入力用)'!P47="","",'安全衛生図書・用品申込書 (入力用)'!P47)</f>
        <v/>
      </c>
      <c r="Q47" s="1061" t="str">
        <f>IF($BJ47=0,IF($D47="","",IF(ISERROR(VLOOKUP($D47,商品コード表,$AO47,FALSE))=TRUE,"",VLOOKUP($D47,商品コード表,$AO47,FALSE))),$BJ$43)</f>
        <v/>
      </c>
      <c r="R47" s="1062"/>
      <c r="S47" s="213" t="str">
        <f t="shared" si="1"/>
        <v/>
      </c>
      <c r="T47" s="1064" t="str">
        <f>IF('安全衛生図書・用品申込書 (入力用)'!T47="","",'安全衛生図書・用品申込書 (入力用)'!T47)</f>
        <v/>
      </c>
      <c r="U47" s="1065">
        <f>'安全衛生図書・用品申込書 (入力用)'!U47</f>
        <v>0</v>
      </c>
      <c r="V47" s="1065">
        <f>'安全衛生図書・用品申込書 (入力用)'!V47</f>
        <v>0</v>
      </c>
      <c r="W47" s="1065">
        <f>'安全衛生図書・用品申込書 (入力用)'!W47</f>
        <v>0</v>
      </c>
      <c r="X47" s="1065">
        <f>'安全衛生図書・用品申込書 (入力用)'!X47</f>
        <v>0</v>
      </c>
      <c r="Y47" s="1066">
        <f>'安全衛生図書・用品申込書 (入力用)'!Y47</f>
        <v>0</v>
      </c>
      <c r="Z47" s="176" t="str">
        <f t="shared" ref="Z47:Z75" si="26">IF(S47&lt;&gt;"",IF(AR47="教育",1,0),"")</f>
        <v/>
      </c>
      <c r="AA47" s="288" t="str">
        <f t="shared" ref="AA47:AA75" si="27">IF(D47&lt;&gt;"",AG47&amp;AH47&amp;AI47&amp;AJ47&amp;AK47&amp;AL47&amp;AM47&amp;AN47,"")</f>
        <v/>
      </c>
      <c r="AB47" s="1056"/>
      <c r="AC47" s="1057"/>
      <c r="AD47" s="1057"/>
      <c r="AF47" s="312">
        <f t="shared" si="2"/>
        <v>0</v>
      </c>
      <c r="AG47" s="360">
        <f t="shared" si="3"/>
        <v>4</v>
      </c>
      <c r="AH47" s="57" t="str">
        <f t="shared" si="4"/>
        <v/>
      </c>
      <c r="AI47" s="57" t="str">
        <f t="shared" si="5"/>
        <v/>
      </c>
      <c r="AJ47" s="57" t="str">
        <f t="shared" si="6"/>
        <v/>
      </c>
      <c r="AK47" s="57" t="str">
        <f t="shared" si="7"/>
        <v/>
      </c>
      <c r="AL47" s="57" t="str">
        <f t="shared" ref="AL47:AL75" si="28">IF($AR$33=6,IF($Z47=1,1,4),"")</f>
        <v/>
      </c>
      <c r="AM47" s="57" t="str">
        <f t="shared" ref="AM47:AM75" si="29">IF($AR$33=7,IF($Z47=1,2,4),"")</f>
        <v/>
      </c>
      <c r="AN47" s="435" t="str">
        <f t="shared" ref="AN47:AN75" si="30">IF($AR$33=8,IF($Z47=1,1,4),"")</f>
        <v/>
      </c>
      <c r="AO47" s="214">
        <f t="shared" ref="AO47:AO75" si="31">IF($AK$43=3,$AL$31,IF($AK$43=1,$AH$31,$AJ$31))</f>
        <v>8</v>
      </c>
      <c r="AP47" s="214">
        <f t="shared" ref="AP47:AP75" si="32">IF($AK$43=3,$AL$31,IF($AK$43=1,$AI$31,$AK$31))</f>
        <v>0</v>
      </c>
      <c r="AQ47" s="57"/>
      <c r="AR47" s="215" t="str">
        <f t="shared" si="8"/>
        <v/>
      </c>
      <c r="AS47" s="222" t="s">
        <v>366</v>
      </c>
      <c r="AU47" s="217"/>
      <c r="AV47" s="215" t="str">
        <f t="shared" si="9"/>
        <v/>
      </c>
      <c r="AW47" s="218">
        <f t="shared" si="10"/>
        <v>0</v>
      </c>
      <c r="AX47" s="184">
        <f t="shared" si="11"/>
        <v>0</v>
      </c>
      <c r="AY47" s="219">
        <f t="shared" ref="AY47:AY75" si="33">IF($AV47=0,0,$AW47-BN47)</f>
        <v>0</v>
      </c>
      <c r="BD47" s="217"/>
      <c r="BE47" s="215" t="str">
        <f t="shared" si="12"/>
        <v/>
      </c>
      <c r="BF47" s="218">
        <f t="shared" si="13"/>
        <v>0</v>
      </c>
      <c r="BG47" s="184">
        <f t="shared" si="14"/>
        <v>0</v>
      </c>
      <c r="BH47" s="219">
        <f t="shared" si="15"/>
        <v>0</v>
      </c>
      <c r="BJ47" s="181">
        <f t="shared" si="16"/>
        <v>0</v>
      </c>
      <c r="BK47" s="215" t="str">
        <f t="shared" si="17"/>
        <v/>
      </c>
      <c r="BL47" s="218">
        <f t="shared" si="18"/>
        <v>0</v>
      </c>
      <c r="BM47" s="184">
        <f t="shared" ref="BM47:BM75" si="34">IF($BK47=0,$BL47,0)</f>
        <v>0</v>
      </c>
      <c r="BN47" s="219">
        <f t="shared" ref="BN47:BN75" si="35">IF($BK47=0,0,$BL47)</f>
        <v>0</v>
      </c>
      <c r="BO47" s="218"/>
      <c r="BP47" s="220">
        <f t="shared" si="19"/>
        <v>0</v>
      </c>
      <c r="BQ47" s="218">
        <f t="shared" si="20"/>
        <v>0</v>
      </c>
      <c r="BR47" s="218">
        <f t="shared" si="21"/>
        <v>0</v>
      </c>
      <c r="BS47" s="218">
        <f t="shared" si="22"/>
        <v>0</v>
      </c>
      <c r="BT47" s="184">
        <f t="shared" si="23"/>
        <v>0</v>
      </c>
      <c r="BU47" s="221">
        <f t="shared" si="24"/>
        <v>0</v>
      </c>
      <c r="BV47" s="218"/>
      <c r="BW47" s="426">
        <f t="shared" si="25"/>
        <v>0</v>
      </c>
      <c r="BX47" s="1122"/>
      <c r="BY47" s="407" t="s">
        <v>708</v>
      </c>
      <c r="BZ47" s="407" t="s">
        <v>710</v>
      </c>
      <c r="CA47" s="427">
        <v>1</v>
      </c>
      <c r="CB47" s="218"/>
    </row>
    <row r="48" spans="1:83" ht="30" customHeight="1" x14ac:dyDescent="0.15">
      <c r="A48" s="396"/>
      <c r="B48" s="1038">
        <v>3</v>
      </c>
      <c r="C48" s="1039"/>
      <c r="D48" s="1067" t="str">
        <f>IF('安全衛生図書・用品申込書 (入力用)'!D48="","",'安全衛生図書・用品申込書 (入力用)'!D48)</f>
        <v/>
      </c>
      <c r="E48" s="1068">
        <f>'安全衛生図書・用品申込書 (入力用)'!E48</f>
        <v>0</v>
      </c>
      <c r="F48" s="1068">
        <f>'安全衛生図書・用品申込書 (入力用)'!F48</f>
        <v>0</v>
      </c>
      <c r="G48" s="1068">
        <f>'安全衛生図書・用品申込書 (入力用)'!G48</f>
        <v>0</v>
      </c>
      <c r="H48" s="1068">
        <f>'安全衛生図書・用品申込書 (入力用)'!H48</f>
        <v>0</v>
      </c>
      <c r="I48" s="1069">
        <f>'安全衛生図書・用品申込書 (入力用)'!I48</f>
        <v>0</v>
      </c>
      <c r="J48" s="1075" t="str">
        <f t="shared" si="0"/>
        <v/>
      </c>
      <c r="K48" s="1076"/>
      <c r="L48" s="1076"/>
      <c r="M48" s="1076"/>
      <c r="N48" s="1076"/>
      <c r="O48" s="1077"/>
      <c r="P48" s="439" t="str">
        <f>IF('安全衛生図書・用品申込書 (入力用)'!P48="","",'安全衛生図書・用品申込書 (入力用)'!P48)</f>
        <v/>
      </c>
      <c r="Q48" s="1061" t="str">
        <f t="shared" ref="Q48:Q75" si="36">IF($BJ48=0,IF($D48="","",IF(ISERROR(VLOOKUP($D48,商品コード表,$AO48,FALSE))=TRUE,"",VLOOKUP($D48,商品コード表,$AO48,FALSE))),$BJ$43)</f>
        <v/>
      </c>
      <c r="R48" s="1062"/>
      <c r="S48" s="213" t="str">
        <f t="shared" si="1"/>
        <v/>
      </c>
      <c r="T48" s="1064" t="str">
        <f>IF('安全衛生図書・用品申込書 (入力用)'!T48="","",'安全衛生図書・用品申込書 (入力用)'!T48)</f>
        <v/>
      </c>
      <c r="U48" s="1065">
        <f>'安全衛生図書・用品申込書 (入力用)'!U48</f>
        <v>0</v>
      </c>
      <c r="V48" s="1065">
        <f>'安全衛生図書・用品申込書 (入力用)'!V48</f>
        <v>0</v>
      </c>
      <c r="W48" s="1065">
        <f>'安全衛生図書・用品申込書 (入力用)'!W48</f>
        <v>0</v>
      </c>
      <c r="X48" s="1065">
        <f>'安全衛生図書・用品申込書 (入力用)'!X48</f>
        <v>0</v>
      </c>
      <c r="Y48" s="1066">
        <f>'安全衛生図書・用品申込書 (入力用)'!Y48</f>
        <v>0</v>
      </c>
      <c r="Z48" s="176" t="str">
        <f t="shared" si="26"/>
        <v/>
      </c>
      <c r="AA48" s="288" t="str">
        <f t="shared" si="27"/>
        <v/>
      </c>
      <c r="AB48" s="1056"/>
      <c r="AC48" s="1057"/>
      <c r="AD48" s="1057"/>
      <c r="AF48" s="312">
        <f t="shared" si="2"/>
        <v>0</v>
      </c>
      <c r="AG48" s="360">
        <f t="shared" si="3"/>
        <v>4</v>
      </c>
      <c r="AH48" s="57" t="str">
        <f t="shared" si="4"/>
        <v/>
      </c>
      <c r="AI48" s="57" t="str">
        <f t="shared" si="5"/>
        <v/>
      </c>
      <c r="AJ48" s="57" t="str">
        <f t="shared" si="6"/>
        <v/>
      </c>
      <c r="AK48" s="57" t="str">
        <f t="shared" si="7"/>
        <v/>
      </c>
      <c r="AL48" s="57" t="str">
        <f t="shared" si="28"/>
        <v/>
      </c>
      <c r="AM48" s="57" t="str">
        <f t="shared" si="29"/>
        <v/>
      </c>
      <c r="AN48" s="435" t="str">
        <f t="shared" si="30"/>
        <v/>
      </c>
      <c r="AO48" s="214">
        <f t="shared" si="31"/>
        <v>8</v>
      </c>
      <c r="AP48" s="214">
        <f t="shared" si="32"/>
        <v>0</v>
      </c>
      <c r="AQ48" s="57"/>
      <c r="AR48" s="215" t="str">
        <f t="shared" si="8"/>
        <v/>
      </c>
      <c r="AT48" s="181"/>
      <c r="AU48" s="217"/>
      <c r="AV48" s="215" t="str">
        <f t="shared" si="9"/>
        <v/>
      </c>
      <c r="AW48" s="218">
        <f t="shared" si="10"/>
        <v>0</v>
      </c>
      <c r="AX48" s="184">
        <f t="shared" si="11"/>
        <v>0</v>
      </c>
      <c r="AY48" s="219">
        <f t="shared" si="33"/>
        <v>0</v>
      </c>
      <c r="BD48" s="217"/>
      <c r="BE48" s="215" t="str">
        <f t="shared" si="12"/>
        <v/>
      </c>
      <c r="BF48" s="218">
        <f t="shared" si="13"/>
        <v>0</v>
      </c>
      <c r="BG48" s="184">
        <f t="shared" si="14"/>
        <v>0</v>
      </c>
      <c r="BH48" s="219">
        <f t="shared" si="15"/>
        <v>0</v>
      </c>
      <c r="BJ48" s="181">
        <f t="shared" si="16"/>
        <v>0</v>
      </c>
      <c r="BK48" s="215" t="str">
        <f t="shared" si="17"/>
        <v/>
      </c>
      <c r="BL48" s="218">
        <f t="shared" si="18"/>
        <v>0</v>
      </c>
      <c r="BM48" s="184">
        <f t="shared" si="34"/>
        <v>0</v>
      </c>
      <c r="BN48" s="219">
        <f t="shared" si="35"/>
        <v>0</v>
      </c>
      <c r="BO48" s="218"/>
      <c r="BP48" s="220">
        <f t="shared" si="19"/>
        <v>0</v>
      </c>
      <c r="BQ48" s="218">
        <f t="shared" si="20"/>
        <v>0</v>
      </c>
      <c r="BR48" s="218">
        <f t="shared" si="21"/>
        <v>0</v>
      </c>
      <c r="BS48" s="218">
        <f t="shared" si="22"/>
        <v>0</v>
      </c>
      <c r="BT48" s="184">
        <f t="shared" si="23"/>
        <v>0</v>
      </c>
      <c r="BU48" s="221">
        <f t="shared" si="24"/>
        <v>0</v>
      </c>
      <c r="BV48" s="218"/>
      <c r="BW48" s="426">
        <f t="shared" si="25"/>
        <v>0</v>
      </c>
      <c r="BX48" s="1122"/>
      <c r="BY48" s="407" t="s">
        <v>708</v>
      </c>
      <c r="BZ48" s="407" t="s">
        <v>711</v>
      </c>
      <c r="CA48" s="427">
        <v>1</v>
      </c>
      <c r="CB48" s="218"/>
    </row>
    <row r="49" spans="1:80" ht="30" customHeight="1" x14ac:dyDescent="0.15">
      <c r="A49" s="396"/>
      <c r="B49" s="1038">
        <v>4</v>
      </c>
      <c r="C49" s="1039"/>
      <c r="D49" s="1067" t="str">
        <f>IF('安全衛生図書・用品申込書 (入力用)'!D49="","",'安全衛生図書・用品申込書 (入力用)'!D49)</f>
        <v/>
      </c>
      <c r="E49" s="1068">
        <f>'安全衛生図書・用品申込書 (入力用)'!E49</f>
        <v>0</v>
      </c>
      <c r="F49" s="1068">
        <f>'安全衛生図書・用品申込書 (入力用)'!F49</f>
        <v>0</v>
      </c>
      <c r="G49" s="1068">
        <f>'安全衛生図書・用品申込書 (入力用)'!G49</f>
        <v>0</v>
      </c>
      <c r="H49" s="1068">
        <f>'安全衛生図書・用品申込書 (入力用)'!H49</f>
        <v>0</v>
      </c>
      <c r="I49" s="1069">
        <f>'安全衛生図書・用品申込書 (入力用)'!I49</f>
        <v>0</v>
      </c>
      <c r="J49" s="1075" t="str">
        <f t="shared" si="0"/>
        <v/>
      </c>
      <c r="K49" s="1076"/>
      <c r="L49" s="1076"/>
      <c r="M49" s="1076"/>
      <c r="N49" s="1076"/>
      <c r="O49" s="1077"/>
      <c r="P49" s="439" t="str">
        <f>IF('安全衛生図書・用品申込書 (入力用)'!P49="","",'安全衛生図書・用品申込書 (入力用)'!P49)</f>
        <v/>
      </c>
      <c r="Q49" s="1061" t="str">
        <f t="shared" si="36"/>
        <v/>
      </c>
      <c r="R49" s="1062"/>
      <c r="S49" s="213" t="str">
        <f t="shared" si="1"/>
        <v/>
      </c>
      <c r="T49" s="1064" t="str">
        <f>IF('安全衛生図書・用品申込書 (入力用)'!T49="","",'安全衛生図書・用品申込書 (入力用)'!T49)</f>
        <v/>
      </c>
      <c r="U49" s="1065">
        <f>'安全衛生図書・用品申込書 (入力用)'!U49</f>
        <v>0</v>
      </c>
      <c r="V49" s="1065">
        <f>'安全衛生図書・用品申込書 (入力用)'!V49</f>
        <v>0</v>
      </c>
      <c r="W49" s="1065">
        <f>'安全衛生図書・用品申込書 (入力用)'!W49</f>
        <v>0</v>
      </c>
      <c r="X49" s="1065">
        <f>'安全衛生図書・用品申込書 (入力用)'!X49</f>
        <v>0</v>
      </c>
      <c r="Y49" s="1066">
        <f>'安全衛生図書・用品申込書 (入力用)'!Y49</f>
        <v>0</v>
      </c>
      <c r="Z49" s="176" t="str">
        <f t="shared" si="26"/>
        <v/>
      </c>
      <c r="AA49" s="288" t="str">
        <f t="shared" si="27"/>
        <v/>
      </c>
      <c r="AB49" s="1056"/>
      <c r="AC49" s="1057"/>
      <c r="AD49" s="1057"/>
      <c r="AF49" s="312">
        <f t="shared" si="2"/>
        <v>0</v>
      </c>
      <c r="AG49" s="360">
        <f t="shared" si="3"/>
        <v>4</v>
      </c>
      <c r="AH49" s="57" t="str">
        <f t="shared" si="4"/>
        <v/>
      </c>
      <c r="AI49" s="57" t="str">
        <f t="shared" si="5"/>
        <v/>
      </c>
      <c r="AJ49" s="57" t="str">
        <f t="shared" si="6"/>
        <v/>
      </c>
      <c r="AK49" s="57" t="str">
        <f t="shared" si="7"/>
        <v/>
      </c>
      <c r="AL49" s="57" t="str">
        <f t="shared" si="28"/>
        <v/>
      </c>
      <c r="AM49" s="57" t="str">
        <f t="shared" si="29"/>
        <v/>
      </c>
      <c r="AN49" s="435" t="str">
        <f t="shared" si="30"/>
        <v/>
      </c>
      <c r="AO49" s="214">
        <f t="shared" si="31"/>
        <v>8</v>
      </c>
      <c r="AP49" s="214">
        <f t="shared" si="32"/>
        <v>0</v>
      </c>
      <c r="AQ49" s="57"/>
      <c r="AR49" s="215" t="str">
        <f t="shared" si="8"/>
        <v/>
      </c>
      <c r="AT49" s="181"/>
      <c r="AU49" s="217"/>
      <c r="AV49" s="215" t="str">
        <f t="shared" si="9"/>
        <v/>
      </c>
      <c r="AW49" s="218">
        <f t="shared" si="10"/>
        <v>0</v>
      </c>
      <c r="AX49" s="184">
        <f t="shared" si="11"/>
        <v>0</v>
      </c>
      <c r="AY49" s="219">
        <f t="shared" si="33"/>
        <v>0</v>
      </c>
      <c r="BD49" s="217"/>
      <c r="BE49" s="215" t="str">
        <f t="shared" si="12"/>
        <v/>
      </c>
      <c r="BF49" s="218">
        <f t="shared" si="13"/>
        <v>0</v>
      </c>
      <c r="BG49" s="184">
        <f t="shared" si="14"/>
        <v>0</v>
      </c>
      <c r="BH49" s="219">
        <f t="shared" si="15"/>
        <v>0</v>
      </c>
      <c r="BJ49" s="181">
        <f t="shared" si="16"/>
        <v>0</v>
      </c>
      <c r="BK49" s="215" t="str">
        <f t="shared" si="17"/>
        <v/>
      </c>
      <c r="BL49" s="218">
        <f t="shared" si="18"/>
        <v>0</v>
      </c>
      <c r="BM49" s="184">
        <f t="shared" si="34"/>
        <v>0</v>
      </c>
      <c r="BN49" s="219">
        <f t="shared" si="35"/>
        <v>0</v>
      </c>
      <c r="BO49" s="218"/>
      <c r="BP49" s="220">
        <f t="shared" si="19"/>
        <v>0</v>
      </c>
      <c r="BQ49" s="218">
        <f t="shared" si="20"/>
        <v>0</v>
      </c>
      <c r="BR49" s="218">
        <f t="shared" si="21"/>
        <v>0</v>
      </c>
      <c r="BS49" s="218">
        <f t="shared" si="22"/>
        <v>0</v>
      </c>
      <c r="BT49" s="184">
        <f t="shared" si="23"/>
        <v>0</v>
      </c>
      <c r="BU49" s="221">
        <f t="shared" si="24"/>
        <v>0</v>
      </c>
      <c r="BV49" s="218"/>
      <c r="BW49" s="426">
        <f t="shared" si="25"/>
        <v>0</v>
      </c>
      <c r="BX49" s="1122"/>
      <c r="BY49" s="407" t="s">
        <v>708</v>
      </c>
      <c r="BZ49" s="407" t="s">
        <v>712</v>
      </c>
      <c r="CA49" s="427">
        <v>1</v>
      </c>
      <c r="CB49" s="218"/>
    </row>
    <row r="50" spans="1:80" ht="30" customHeight="1" x14ac:dyDescent="0.15">
      <c r="A50" s="396"/>
      <c r="B50" s="1038">
        <v>5</v>
      </c>
      <c r="C50" s="1039"/>
      <c r="D50" s="1067" t="str">
        <f>IF('安全衛生図書・用品申込書 (入力用)'!D50="","",'安全衛生図書・用品申込書 (入力用)'!D50)</f>
        <v/>
      </c>
      <c r="E50" s="1068">
        <f>'安全衛生図書・用品申込書 (入力用)'!E50</f>
        <v>0</v>
      </c>
      <c r="F50" s="1068">
        <f>'安全衛生図書・用品申込書 (入力用)'!F50</f>
        <v>0</v>
      </c>
      <c r="G50" s="1068">
        <f>'安全衛生図書・用品申込書 (入力用)'!G50</f>
        <v>0</v>
      </c>
      <c r="H50" s="1068">
        <f>'安全衛生図書・用品申込書 (入力用)'!H50</f>
        <v>0</v>
      </c>
      <c r="I50" s="1069">
        <f>'安全衛生図書・用品申込書 (入力用)'!I50</f>
        <v>0</v>
      </c>
      <c r="J50" s="1075" t="str">
        <f t="shared" si="0"/>
        <v/>
      </c>
      <c r="K50" s="1076"/>
      <c r="L50" s="1076"/>
      <c r="M50" s="1076"/>
      <c r="N50" s="1076"/>
      <c r="O50" s="1077"/>
      <c r="P50" s="439" t="str">
        <f>IF('安全衛生図書・用品申込書 (入力用)'!P50="","",'安全衛生図書・用品申込書 (入力用)'!P50)</f>
        <v/>
      </c>
      <c r="Q50" s="1061" t="str">
        <f t="shared" si="36"/>
        <v/>
      </c>
      <c r="R50" s="1062"/>
      <c r="S50" s="213" t="str">
        <f t="shared" si="1"/>
        <v/>
      </c>
      <c r="T50" s="1064" t="str">
        <f>IF('安全衛生図書・用品申込書 (入力用)'!T50="","",'安全衛生図書・用品申込書 (入力用)'!T50)</f>
        <v/>
      </c>
      <c r="U50" s="1065">
        <f>'安全衛生図書・用品申込書 (入力用)'!U50</f>
        <v>0</v>
      </c>
      <c r="V50" s="1065">
        <f>'安全衛生図書・用品申込書 (入力用)'!V50</f>
        <v>0</v>
      </c>
      <c r="W50" s="1065">
        <f>'安全衛生図書・用品申込書 (入力用)'!W50</f>
        <v>0</v>
      </c>
      <c r="X50" s="1065">
        <f>'安全衛生図書・用品申込書 (入力用)'!X50</f>
        <v>0</v>
      </c>
      <c r="Y50" s="1066">
        <f>'安全衛生図書・用品申込書 (入力用)'!Y50</f>
        <v>0</v>
      </c>
      <c r="Z50" s="176" t="str">
        <f t="shared" si="26"/>
        <v/>
      </c>
      <c r="AA50" s="288" t="str">
        <f t="shared" si="27"/>
        <v/>
      </c>
      <c r="AB50" s="1056"/>
      <c r="AC50" s="1057"/>
      <c r="AD50" s="1057"/>
      <c r="AF50" s="312">
        <f t="shared" si="2"/>
        <v>0</v>
      </c>
      <c r="AG50" s="360">
        <f t="shared" si="3"/>
        <v>4</v>
      </c>
      <c r="AH50" s="57" t="str">
        <f t="shared" si="4"/>
        <v/>
      </c>
      <c r="AI50" s="57" t="str">
        <f t="shared" si="5"/>
        <v/>
      </c>
      <c r="AJ50" s="57" t="str">
        <f t="shared" si="6"/>
        <v/>
      </c>
      <c r="AK50" s="57" t="str">
        <f t="shared" si="7"/>
        <v/>
      </c>
      <c r="AL50" s="57" t="str">
        <f t="shared" si="28"/>
        <v/>
      </c>
      <c r="AM50" s="57" t="str">
        <f t="shared" si="29"/>
        <v/>
      </c>
      <c r="AN50" s="435" t="str">
        <f t="shared" si="30"/>
        <v/>
      </c>
      <c r="AO50" s="214">
        <f t="shared" si="31"/>
        <v>8</v>
      </c>
      <c r="AP50" s="214">
        <f t="shared" si="32"/>
        <v>0</v>
      </c>
      <c r="AQ50" s="57"/>
      <c r="AR50" s="215" t="str">
        <f t="shared" si="8"/>
        <v/>
      </c>
      <c r="AT50" s="181"/>
      <c r="AU50" s="217"/>
      <c r="AV50" s="215" t="str">
        <f t="shared" si="9"/>
        <v/>
      </c>
      <c r="AW50" s="218">
        <f t="shared" si="10"/>
        <v>0</v>
      </c>
      <c r="AX50" s="184">
        <f t="shared" si="11"/>
        <v>0</v>
      </c>
      <c r="AY50" s="219">
        <f t="shared" si="33"/>
        <v>0</v>
      </c>
      <c r="BD50" s="217"/>
      <c r="BE50" s="215" t="str">
        <f t="shared" si="12"/>
        <v/>
      </c>
      <c r="BF50" s="218">
        <f t="shared" si="13"/>
        <v>0</v>
      </c>
      <c r="BG50" s="184">
        <f t="shared" si="14"/>
        <v>0</v>
      </c>
      <c r="BH50" s="219">
        <f t="shared" si="15"/>
        <v>0</v>
      </c>
      <c r="BJ50" s="181">
        <f t="shared" si="16"/>
        <v>0</v>
      </c>
      <c r="BK50" s="215" t="str">
        <f t="shared" si="17"/>
        <v/>
      </c>
      <c r="BL50" s="218">
        <f t="shared" si="18"/>
        <v>0</v>
      </c>
      <c r="BM50" s="184">
        <f t="shared" si="34"/>
        <v>0</v>
      </c>
      <c r="BN50" s="219">
        <f t="shared" si="35"/>
        <v>0</v>
      </c>
      <c r="BO50" s="218"/>
      <c r="BP50" s="220">
        <f t="shared" si="19"/>
        <v>0</v>
      </c>
      <c r="BQ50" s="218">
        <f t="shared" si="20"/>
        <v>0</v>
      </c>
      <c r="BR50" s="218">
        <f t="shared" si="21"/>
        <v>0</v>
      </c>
      <c r="BS50" s="218">
        <f t="shared" si="22"/>
        <v>0</v>
      </c>
      <c r="BT50" s="184">
        <f t="shared" si="23"/>
        <v>0</v>
      </c>
      <c r="BU50" s="221">
        <f t="shared" si="24"/>
        <v>0</v>
      </c>
      <c r="BV50" s="218"/>
      <c r="BW50" s="426">
        <f t="shared" si="25"/>
        <v>0</v>
      </c>
      <c r="BX50" s="1122"/>
      <c r="BY50" s="407" t="s">
        <v>708</v>
      </c>
      <c r="BZ50" s="407" t="s">
        <v>713</v>
      </c>
      <c r="CA50" s="427">
        <v>1</v>
      </c>
      <c r="CB50" s="218"/>
    </row>
    <row r="51" spans="1:80" ht="30" customHeight="1" x14ac:dyDescent="0.15">
      <c r="A51" s="396"/>
      <c r="B51" s="1038">
        <v>6</v>
      </c>
      <c r="C51" s="1039"/>
      <c r="D51" s="1067" t="str">
        <f>IF('安全衛生図書・用品申込書 (入力用)'!D51="","",'安全衛生図書・用品申込書 (入力用)'!D51)</f>
        <v/>
      </c>
      <c r="E51" s="1068">
        <f>'安全衛生図書・用品申込書 (入力用)'!E51</f>
        <v>0</v>
      </c>
      <c r="F51" s="1068">
        <f>'安全衛生図書・用品申込書 (入力用)'!F51</f>
        <v>0</v>
      </c>
      <c r="G51" s="1068">
        <f>'安全衛生図書・用品申込書 (入力用)'!G51</f>
        <v>0</v>
      </c>
      <c r="H51" s="1068">
        <f>'安全衛生図書・用品申込書 (入力用)'!H51</f>
        <v>0</v>
      </c>
      <c r="I51" s="1069">
        <f>'安全衛生図書・用品申込書 (入力用)'!I51</f>
        <v>0</v>
      </c>
      <c r="J51" s="1075" t="str">
        <f t="shared" si="0"/>
        <v/>
      </c>
      <c r="K51" s="1076"/>
      <c r="L51" s="1076"/>
      <c r="M51" s="1076"/>
      <c r="N51" s="1076"/>
      <c r="O51" s="1077"/>
      <c r="P51" s="439" t="str">
        <f>IF('安全衛生図書・用品申込書 (入力用)'!P51="","",'安全衛生図書・用品申込書 (入力用)'!P51)</f>
        <v/>
      </c>
      <c r="Q51" s="1061" t="str">
        <f t="shared" si="36"/>
        <v/>
      </c>
      <c r="R51" s="1062"/>
      <c r="S51" s="213" t="str">
        <f>IFERROR(IF(P51&gt;0,(P51*Q51),""),"")</f>
        <v/>
      </c>
      <c r="T51" s="1064" t="str">
        <f>IF('安全衛生図書・用品申込書 (入力用)'!T51="","",'安全衛生図書・用品申込書 (入力用)'!T51)</f>
        <v/>
      </c>
      <c r="U51" s="1065">
        <f>'安全衛生図書・用品申込書 (入力用)'!U51</f>
        <v>0</v>
      </c>
      <c r="V51" s="1065">
        <f>'安全衛生図書・用品申込書 (入力用)'!V51</f>
        <v>0</v>
      </c>
      <c r="W51" s="1065">
        <f>'安全衛生図書・用品申込書 (入力用)'!W51</f>
        <v>0</v>
      </c>
      <c r="X51" s="1065">
        <f>'安全衛生図書・用品申込書 (入力用)'!X51</f>
        <v>0</v>
      </c>
      <c r="Y51" s="1066">
        <f>'安全衛生図書・用品申込書 (入力用)'!Y51</f>
        <v>0</v>
      </c>
      <c r="Z51" s="176" t="str">
        <f t="shared" si="26"/>
        <v/>
      </c>
      <c r="AA51" s="288" t="str">
        <f t="shared" si="27"/>
        <v/>
      </c>
      <c r="AB51" s="1056"/>
      <c r="AC51" s="1057"/>
      <c r="AD51" s="1057"/>
      <c r="AF51" s="312">
        <f t="shared" si="2"/>
        <v>0</v>
      </c>
      <c r="AG51" s="360">
        <f t="shared" si="3"/>
        <v>4</v>
      </c>
      <c r="AH51" s="57" t="str">
        <f t="shared" si="4"/>
        <v/>
      </c>
      <c r="AI51" s="57" t="str">
        <f t="shared" si="5"/>
        <v/>
      </c>
      <c r="AJ51" s="57" t="str">
        <f t="shared" si="6"/>
        <v/>
      </c>
      <c r="AK51" s="57" t="str">
        <f t="shared" si="7"/>
        <v/>
      </c>
      <c r="AL51" s="57" t="str">
        <f t="shared" si="28"/>
        <v/>
      </c>
      <c r="AM51" s="57" t="str">
        <f t="shared" si="29"/>
        <v/>
      </c>
      <c r="AN51" s="435" t="str">
        <f t="shared" si="30"/>
        <v/>
      </c>
      <c r="AO51" s="214">
        <f t="shared" si="31"/>
        <v>8</v>
      </c>
      <c r="AP51" s="214">
        <f t="shared" si="32"/>
        <v>0</v>
      </c>
      <c r="AQ51" s="57"/>
      <c r="AR51" s="215" t="str">
        <f t="shared" si="8"/>
        <v/>
      </c>
      <c r="AT51" s="181"/>
      <c r="AU51" s="217"/>
      <c r="AV51" s="215" t="str">
        <f t="shared" si="9"/>
        <v/>
      </c>
      <c r="AW51" s="218">
        <f t="shared" si="10"/>
        <v>0</v>
      </c>
      <c r="AX51" s="184">
        <f>IF($AV51=0,$AW51,0)</f>
        <v>0</v>
      </c>
      <c r="AY51" s="219">
        <f t="shared" si="33"/>
        <v>0</v>
      </c>
      <c r="BD51" s="217"/>
      <c r="BE51" s="215" t="str">
        <f t="shared" si="12"/>
        <v/>
      </c>
      <c r="BF51" s="218">
        <f t="shared" si="13"/>
        <v>0</v>
      </c>
      <c r="BG51" s="184">
        <f t="shared" si="14"/>
        <v>0</v>
      </c>
      <c r="BH51" s="219">
        <f t="shared" si="15"/>
        <v>0</v>
      </c>
      <c r="BJ51" s="181">
        <f t="shared" si="16"/>
        <v>0</v>
      </c>
      <c r="BK51" s="215" t="str">
        <f t="shared" si="17"/>
        <v/>
      </c>
      <c r="BL51" s="218">
        <f t="shared" si="18"/>
        <v>0</v>
      </c>
      <c r="BM51" s="184">
        <f t="shared" si="34"/>
        <v>0</v>
      </c>
      <c r="BN51" s="219">
        <f t="shared" si="35"/>
        <v>0</v>
      </c>
      <c r="BO51" s="218"/>
      <c r="BP51" s="220">
        <f t="shared" si="19"/>
        <v>0</v>
      </c>
      <c r="BQ51" s="218">
        <f t="shared" si="20"/>
        <v>0</v>
      </c>
      <c r="BR51" s="218">
        <f t="shared" si="21"/>
        <v>0</v>
      </c>
      <c r="BS51" s="218">
        <f t="shared" si="22"/>
        <v>0</v>
      </c>
      <c r="BT51" s="184">
        <f t="shared" si="23"/>
        <v>0</v>
      </c>
      <c r="BU51" s="221">
        <f t="shared" si="24"/>
        <v>0</v>
      </c>
      <c r="BV51" s="218"/>
      <c r="BW51" s="426">
        <f t="shared" si="25"/>
        <v>0</v>
      </c>
      <c r="BX51" s="1122"/>
      <c r="BY51" s="407" t="s">
        <v>708</v>
      </c>
      <c r="BZ51" s="407" t="s">
        <v>714</v>
      </c>
      <c r="CA51" s="427">
        <v>1</v>
      </c>
      <c r="CB51" s="218"/>
    </row>
    <row r="52" spans="1:80" ht="30" customHeight="1" x14ac:dyDescent="0.15">
      <c r="A52" s="396"/>
      <c r="B52" s="1038">
        <v>7</v>
      </c>
      <c r="C52" s="1039"/>
      <c r="D52" s="1067" t="str">
        <f>IF('安全衛生図書・用品申込書 (入力用)'!D52="","",'安全衛生図書・用品申込書 (入力用)'!D52)</f>
        <v/>
      </c>
      <c r="E52" s="1068">
        <f>'安全衛生図書・用品申込書 (入力用)'!E52</f>
        <v>0</v>
      </c>
      <c r="F52" s="1068">
        <f>'安全衛生図書・用品申込書 (入力用)'!F52</f>
        <v>0</v>
      </c>
      <c r="G52" s="1068">
        <f>'安全衛生図書・用品申込書 (入力用)'!G52</f>
        <v>0</v>
      </c>
      <c r="H52" s="1068">
        <f>'安全衛生図書・用品申込書 (入力用)'!H52</f>
        <v>0</v>
      </c>
      <c r="I52" s="1069">
        <f>'安全衛生図書・用品申込書 (入力用)'!I52</f>
        <v>0</v>
      </c>
      <c r="J52" s="1075" t="str">
        <f t="shared" si="0"/>
        <v/>
      </c>
      <c r="K52" s="1076"/>
      <c r="L52" s="1076"/>
      <c r="M52" s="1076"/>
      <c r="N52" s="1076"/>
      <c r="O52" s="1077"/>
      <c r="P52" s="439" t="str">
        <f>IF('安全衛生図書・用品申込書 (入力用)'!P52="","",'安全衛生図書・用品申込書 (入力用)'!P52)</f>
        <v/>
      </c>
      <c r="Q52" s="1061" t="str">
        <f t="shared" si="36"/>
        <v/>
      </c>
      <c r="R52" s="1062"/>
      <c r="S52" s="213" t="str">
        <f t="shared" ref="S52:S75" si="37">IFERROR(IF(P52&gt;0,(P52*Q52),""),"")</f>
        <v/>
      </c>
      <c r="T52" s="1064" t="str">
        <f>IF('安全衛生図書・用品申込書 (入力用)'!T52="","",'安全衛生図書・用品申込書 (入力用)'!T52)</f>
        <v/>
      </c>
      <c r="U52" s="1065">
        <f>'安全衛生図書・用品申込書 (入力用)'!U52</f>
        <v>0</v>
      </c>
      <c r="V52" s="1065">
        <f>'安全衛生図書・用品申込書 (入力用)'!V52</f>
        <v>0</v>
      </c>
      <c r="W52" s="1065">
        <f>'安全衛生図書・用品申込書 (入力用)'!W52</f>
        <v>0</v>
      </c>
      <c r="X52" s="1065">
        <f>'安全衛生図書・用品申込書 (入力用)'!X52</f>
        <v>0</v>
      </c>
      <c r="Y52" s="1066">
        <f>'安全衛生図書・用品申込書 (入力用)'!Y52</f>
        <v>0</v>
      </c>
      <c r="Z52" s="176" t="str">
        <f t="shared" si="26"/>
        <v/>
      </c>
      <c r="AA52" s="288" t="str">
        <f t="shared" si="27"/>
        <v/>
      </c>
      <c r="AB52" s="1056"/>
      <c r="AC52" s="1057"/>
      <c r="AD52" s="1057"/>
      <c r="AF52" s="312">
        <f t="shared" si="2"/>
        <v>0</v>
      </c>
      <c r="AG52" s="360">
        <f t="shared" si="3"/>
        <v>4</v>
      </c>
      <c r="AH52" s="57" t="str">
        <f t="shared" si="4"/>
        <v/>
      </c>
      <c r="AI52" s="57" t="str">
        <f t="shared" si="5"/>
        <v/>
      </c>
      <c r="AJ52" s="57" t="str">
        <f t="shared" si="6"/>
        <v/>
      </c>
      <c r="AK52" s="57" t="str">
        <f t="shared" si="7"/>
        <v/>
      </c>
      <c r="AL52" s="57" t="str">
        <f t="shared" si="28"/>
        <v/>
      </c>
      <c r="AM52" s="57" t="str">
        <f t="shared" si="29"/>
        <v/>
      </c>
      <c r="AN52" s="435" t="str">
        <f t="shared" si="30"/>
        <v/>
      </c>
      <c r="AO52" s="214">
        <f t="shared" si="31"/>
        <v>8</v>
      </c>
      <c r="AP52" s="214">
        <f t="shared" si="32"/>
        <v>0</v>
      </c>
      <c r="AQ52" s="57"/>
      <c r="AR52" s="215" t="str">
        <f t="shared" si="8"/>
        <v/>
      </c>
      <c r="AT52" s="181"/>
      <c r="AU52" s="217"/>
      <c r="AV52" s="215" t="str">
        <f t="shared" si="9"/>
        <v/>
      </c>
      <c r="AW52" s="218">
        <f t="shared" si="10"/>
        <v>0</v>
      </c>
      <c r="AX52" s="184">
        <f t="shared" ref="AX52:AX75" si="38">IF($AV52=0,$AW52,0)</f>
        <v>0</v>
      </c>
      <c r="AY52" s="219">
        <f t="shared" si="33"/>
        <v>0</v>
      </c>
      <c r="BD52" s="217"/>
      <c r="BE52" s="215" t="str">
        <f t="shared" si="12"/>
        <v/>
      </c>
      <c r="BF52" s="218">
        <f t="shared" si="13"/>
        <v>0</v>
      </c>
      <c r="BG52" s="184">
        <f>IF($BE52=0,$BF52,0)</f>
        <v>0</v>
      </c>
      <c r="BH52" s="219">
        <f>IF($BE52=0,0,$BF52)</f>
        <v>0</v>
      </c>
      <c r="BJ52" s="181">
        <f>IF(BK52="",0,IF(BK52&gt;0,1,0))</f>
        <v>0</v>
      </c>
      <c r="BK52" s="215" t="str">
        <f t="shared" si="17"/>
        <v/>
      </c>
      <c r="BL52" s="218">
        <f t="shared" si="18"/>
        <v>0</v>
      </c>
      <c r="BM52" s="184">
        <f t="shared" si="34"/>
        <v>0</v>
      </c>
      <c r="BN52" s="219">
        <f t="shared" si="35"/>
        <v>0</v>
      </c>
      <c r="BO52" s="218"/>
      <c r="BP52" s="220">
        <f t="shared" si="19"/>
        <v>0</v>
      </c>
      <c r="BQ52" s="218">
        <f t="shared" si="20"/>
        <v>0</v>
      </c>
      <c r="BR52" s="218">
        <f t="shared" si="21"/>
        <v>0</v>
      </c>
      <c r="BS52" s="218">
        <f t="shared" si="22"/>
        <v>0</v>
      </c>
      <c r="BT52" s="184">
        <f t="shared" si="23"/>
        <v>0</v>
      </c>
      <c r="BU52" s="221">
        <f t="shared" si="24"/>
        <v>0</v>
      </c>
      <c r="BV52" s="218"/>
      <c r="BW52" s="426">
        <f t="shared" ref="BW52:BW76" si="39">IFERROR(INDEX($BZ$46:$CA$67,MATCH($AB51,$BZ$46:$BZ$67,0),2),0)</f>
        <v>0</v>
      </c>
      <c r="BX52" s="1122"/>
      <c r="BY52" s="407" t="s">
        <v>716</v>
      </c>
      <c r="BZ52" s="407" t="s">
        <v>717</v>
      </c>
      <c r="CA52" s="427">
        <v>1</v>
      </c>
      <c r="CB52" s="218"/>
    </row>
    <row r="53" spans="1:80" ht="30" customHeight="1" x14ac:dyDescent="0.15">
      <c r="A53" s="396"/>
      <c r="B53" s="1038">
        <v>8</v>
      </c>
      <c r="C53" s="1039"/>
      <c r="D53" s="1067" t="str">
        <f>IF('安全衛生図書・用品申込書 (入力用)'!D53="","",'安全衛生図書・用品申込書 (入力用)'!D53)</f>
        <v/>
      </c>
      <c r="E53" s="1068">
        <f>'安全衛生図書・用品申込書 (入力用)'!E53</f>
        <v>0</v>
      </c>
      <c r="F53" s="1068">
        <f>'安全衛生図書・用品申込書 (入力用)'!F53</f>
        <v>0</v>
      </c>
      <c r="G53" s="1068">
        <f>'安全衛生図書・用品申込書 (入力用)'!G53</f>
        <v>0</v>
      </c>
      <c r="H53" s="1068">
        <f>'安全衛生図書・用品申込書 (入力用)'!H53</f>
        <v>0</v>
      </c>
      <c r="I53" s="1069">
        <f>'安全衛生図書・用品申込書 (入力用)'!I53</f>
        <v>0</v>
      </c>
      <c r="J53" s="1075" t="str">
        <f t="shared" si="0"/>
        <v/>
      </c>
      <c r="K53" s="1076"/>
      <c r="L53" s="1076"/>
      <c r="M53" s="1076"/>
      <c r="N53" s="1076"/>
      <c r="O53" s="1077"/>
      <c r="P53" s="439" t="str">
        <f>IF('安全衛生図書・用品申込書 (入力用)'!P53="","",'安全衛生図書・用品申込書 (入力用)'!P53)</f>
        <v/>
      </c>
      <c r="Q53" s="1061" t="str">
        <f t="shared" si="36"/>
        <v/>
      </c>
      <c r="R53" s="1062"/>
      <c r="S53" s="213" t="str">
        <f t="shared" si="37"/>
        <v/>
      </c>
      <c r="T53" s="1064" t="str">
        <f>IF('安全衛生図書・用品申込書 (入力用)'!T53="","",'安全衛生図書・用品申込書 (入力用)'!T53)</f>
        <v/>
      </c>
      <c r="U53" s="1065">
        <f>'安全衛生図書・用品申込書 (入力用)'!U53</f>
        <v>0</v>
      </c>
      <c r="V53" s="1065">
        <f>'安全衛生図書・用品申込書 (入力用)'!V53</f>
        <v>0</v>
      </c>
      <c r="W53" s="1065">
        <f>'安全衛生図書・用品申込書 (入力用)'!W53</f>
        <v>0</v>
      </c>
      <c r="X53" s="1065">
        <f>'安全衛生図書・用品申込書 (入力用)'!X53</f>
        <v>0</v>
      </c>
      <c r="Y53" s="1066">
        <f>'安全衛生図書・用品申込書 (入力用)'!Y53</f>
        <v>0</v>
      </c>
      <c r="Z53" s="176" t="str">
        <f t="shared" si="26"/>
        <v/>
      </c>
      <c r="AA53" s="288" t="str">
        <f t="shared" si="27"/>
        <v/>
      </c>
      <c r="AB53" s="1056"/>
      <c r="AC53" s="1057"/>
      <c r="AD53" s="1057"/>
      <c r="AF53" s="312">
        <f t="shared" si="2"/>
        <v>0</v>
      </c>
      <c r="AG53" s="360">
        <f t="shared" si="3"/>
        <v>4</v>
      </c>
      <c r="AH53" s="57" t="str">
        <f t="shared" si="4"/>
        <v/>
      </c>
      <c r="AI53" s="57" t="str">
        <f t="shared" si="5"/>
        <v/>
      </c>
      <c r="AJ53" s="57" t="str">
        <f t="shared" si="6"/>
        <v/>
      </c>
      <c r="AK53" s="57" t="str">
        <f t="shared" si="7"/>
        <v/>
      </c>
      <c r="AL53" s="57" t="str">
        <f t="shared" si="28"/>
        <v/>
      </c>
      <c r="AM53" s="57" t="str">
        <f t="shared" si="29"/>
        <v/>
      </c>
      <c r="AN53" s="435" t="str">
        <f t="shared" si="30"/>
        <v/>
      </c>
      <c r="AO53" s="214">
        <f t="shared" si="31"/>
        <v>8</v>
      </c>
      <c r="AP53" s="214">
        <f t="shared" si="32"/>
        <v>0</v>
      </c>
      <c r="AQ53" s="57"/>
      <c r="AR53" s="215" t="str">
        <f t="shared" si="8"/>
        <v/>
      </c>
      <c r="AT53" s="181"/>
      <c r="AU53" s="217"/>
      <c r="AV53" s="215" t="str">
        <f t="shared" si="9"/>
        <v/>
      </c>
      <c r="AW53" s="218">
        <f t="shared" si="10"/>
        <v>0</v>
      </c>
      <c r="AX53" s="184">
        <f t="shared" si="38"/>
        <v>0</v>
      </c>
      <c r="AY53" s="219">
        <f t="shared" si="33"/>
        <v>0</v>
      </c>
      <c r="BD53" s="217"/>
      <c r="BE53" s="215" t="str">
        <f t="shared" si="12"/>
        <v/>
      </c>
      <c r="BF53" s="218">
        <f t="shared" si="13"/>
        <v>0</v>
      </c>
      <c r="BG53" s="184">
        <f t="shared" ref="BG53:BG75" si="40">IF($BE53=0,$BF53,0)</f>
        <v>0</v>
      </c>
      <c r="BH53" s="219">
        <f t="shared" ref="BH53:BH75" si="41">IF($BE53=0,0,$BF53)</f>
        <v>0</v>
      </c>
      <c r="BJ53" s="181">
        <f t="shared" ref="BJ53:BJ75" si="42">IF(BK53="",0,IF(BK53&gt;0,1,0))</f>
        <v>0</v>
      </c>
      <c r="BK53" s="215" t="str">
        <f t="shared" si="17"/>
        <v/>
      </c>
      <c r="BL53" s="218">
        <f t="shared" si="18"/>
        <v>0</v>
      </c>
      <c r="BM53" s="184">
        <f t="shared" si="34"/>
        <v>0</v>
      </c>
      <c r="BN53" s="219">
        <f t="shared" si="35"/>
        <v>0</v>
      </c>
      <c r="BO53" s="218"/>
      <c r="BP53" s="220">
        <f t="shared" si="19"/>
        <v>0</v>
      </c>
      <c r="BQ53" s="218">
        <f t="shared" si="20"/>
        <v>0</v>
      </c>
      <c r="BR53" s="218">
        <f t="shared" si="21"/>
        <v>0</v>
      </c>
      <c r="BS53" s="218">
        <f t="shared" si="22"/>
        <v>0</v>
      </c>
      <c r="BT53" s="184">
        <f t="shared" si="23"/>
        <v>0</v>
      </c>
      <c r="BU53" s="221">
        <f t="shared" si="24"/>
        <v>0</v>
      </c>
      <c r="BV53" s="218"/>
      <c r="BW53" s="426">
        <f t="shared" si="39"/>
        <v>0</v>
      </c>
      <c r="BX53" s="1123"/>
      <c r="BY53" s="407" t="s">
        <v>708</v>
      </c>
      <c r="BZ53" s="407" t="s">
        <v>1066</v>
      </c>
      <c r="CA53" s="427">
        <v>1</v>
      </c>
      <c r="CB53" s="218"/>
    </row>
    <row r="54" spans="1:80" ht="30" customHeight="1" x14ac:dyDescent="0.15">
      <c r="A54" s="396"/>
      <c r="B54" s="1038">
        <v>9</v>
      </c>
      <c r="C54" s="1039"/>
      <c r="D54" s="1067" t="str">
        <f>IF('安全衛生図書・用品申込書 (入力用)'!D54="","",'安全衛生図書・用品申込書 (入力用)'!D54)</f>
        <v/>
      </c>
      <c r="E54" s="1068">
        <f>'安全衛生図書・用品申込書 (入力用)'!E54</f>
        <v>0</v>
      </c>
      <c r="F54" s="1068">
        <f>'安全衛生図書・用品申込書 (入力用)'!F54</f>
        <v>0</v>
      </c>
      <c r="G54" s="1068">
        <f>'安全衛生図書・用品申込書 (入力用)'!G54</f>
        <v>0</v>
      </c>
      <c r="H54" s="1068">
        <f>'安全衛生図書・用品申込書 (入力用)'!H54</f>
        <v>0</v>
      </c>
      <c r="I54" s="1069">
        <f>'安全衛生図書・用品申込書 (入力用)'!I54</f>
        <v>0</v>
      </c>
      <c r="J54" s="1075" t="str">
        <f t="shared" si="0"/>
        <v/>
      </c>
      <c r="K54" s="1076"/>
      <c r="L54" s="1076"/>
      <c r="M54" s="1076"/>
      <c r="N54" s="1076"/>
      <c r="O54" s="1077"/>
      <c r="P54" s="439" t="str">
        <f>IF('安全衛生図書・用品申込書 (入力用)'!P54="","",'安全衛生図書・用品申込書 (入力用)'!P54)</f>
        <v/>
      </c>
      <c r="Q54" s="1061" t="str">
        <f t="shared" si="36"/>
        <v/>
      </c>
      <c r="R54" s="1062"/>
      <c r="S54" s="213" t="str">
        <f t="shared" si="37"/>
        <v/>
      </c>
      <c r="T54" s="1064" t="str">
        <f>IF('安全衛生図書・用品申込書 (入力用)'!T54="","",'安全衛生図書・用品申込書 (入力用)'!T54)</f>
        <v/>
      </c>
      <c r="U54" s="1065">
        <f>'安全衛生図書・用品申込書 (入力用)'!U54</f>
        <v>0</v>
      </c>
      <c r="V54" s="1065">
        <f>'安全衛生図書・用品申込書 (入力用)'!V54</f>
        <v>0</v>
      </c>
      <c r="W54" s="1065">
        <f>'安全衛生図書・用品申込書 (入力用)'!W54</f>
        <v>0</v>
      </c>
      <c r="X54" s="1065">
        <f>'安全衛生図書・用品申込書 (入力用)'!X54</f>
        <v>0</v>
      </c>
      <c r="Y54" s="1066">
        <f>'安全衛生図書・用品申込書 (入力用)'!Y54</f>
        <v>0</v>
      </c>
      <c r="Z54" s="176" t="str">
        <f t="shared" si="26"/>
        <v/>
      </c>
      <c r="AA54" s="288" t="str">
        <f t="shared" si="27"/>
        <v/>
      </c>
      <c r="AB54" s="1056"/>
      <c r="AC54" s="1057"/>
      <c r="AD54" s="1057"/>
      <c r="AF54" s="312">
        <f t="shared" si="2"/>
        <v>0</v>
      </c>
      <c r="AG54" s="360">
        <f t="shared" si="3"/>
        <v>4</v>
      </c>
      <c r="AH54" s="57" t="str">
        <f t="shared" si="4"/>
        <v/>
      </c>
      <c r="AI54" s="57" t="str">
        <f t="shared" si="5"/>
        <v/>
      </c>
      <c r="AJ54" s="57" t="str">
        <f t="shared" si="6"/>
        <v/>
      </c>
      <c r="AK54" s="57" t="str">
        <f t="shared" si="7"/>
        <v/>
      </c>
      <c r="AL54" s="57" t="str">
        <f t="shared" si="28"/>
        <v/>
      </c>
      <c r="AM54" s="57" t="str">
        <f t="shared" si="29"/>
        <v/>
      </c>
      <c r="AN54" s="435" t="str">
        <f t="shared" si="30"/>
        <v/>
      </c>
      <c r="AO54" s="214">
        <f t="shared" si="31"/>
        <v>8</v>
      </c>
      <c r="AP54" s="214">
        <f t="shared" si="32"/>
        <v>0</v>
      </c>
      <c r="AQ54" s="57"/>
      <c r="AR54" s="215" t="str">
        <f t="shared" si="8"/>
        <v/>
      </c>
      <c r="AT54" s="181"/>
      <c r="AU54" s="217"/>
      <c r="AV54" s="215" t="str">
        <f t="shared" si="9"/>
        <v/>
      </c>
      <c r="AW54" s="218">
        <f t="shared" si="10"/>
        <v>0</v>
      </c>
      <c r="AX54" s="184">
        <f t="shared" si="38"/>
        <v>0</v>
      </c>
      <c r="AY54" s="219">
        <f t="shared" si="33"/>
        <v>0</v>
      </c>
      <c r="BD54" s="217"/>
      <c r="BE54" s="215" t="str">
        <f t="shared" si="12"/>
        <v/>
      </c>
      <c r="BF54" s="218">
        <f t="shared" si="13"/>
        <v>0</v>
      </c>
      <c r="BG54" s="184">
        <f t="shared" si="40"/>
        <v>0</v>
      </c>
      <c r="BH54" s="219">
        <f t="shared" si="41"/>
        <v>0</v>
      </c>
      <c r="BJ54" s="181">
        <f t="shared" si="42"/>
        <v>0</v>
      </c>
      <c r="BK54" s="215" t="str">
        <f t="shared" si="17"/>
        <v/>
      </c>
      <c r="BL54" s="218">
        <f t="shared" si="18"/>
        <v>0</v>
      </c>
      <c r="BM54" s="184">
        <f t="shared" si="34"/>
        <v>0</v>
      </c>
      <c r="BN54" s="219">
        <f t="shared" si="35"/>
        <v>0</v>
      </c>
      <c r="BO54" s="218"/>
      <c r="BP54" s="220">
        <f t="shared" si="19"/>
        <v>0</v>
      </c>
      <c r="BQ54" s="218">
        <f t="shared" si="20"/>
        <v>0</v>
      </c>
      <c r="BR54" s="218">
        <f t="shared" si="21"/>
        <v>0</v>
      </c>
      <c r="BS54" s="218">
        <f t="shared" si="22"/>
        <v>0</v>
      </c>
      <c r="BT54" s="184">
        <f t="shared" si="23"/>
        <v>0</v>
      </c>
      <c r="BU54" s="221">
        <f t="shared" si="24"/>
        <v>0</v>
      </c>
      <c r="BV54" s="218"/>
      <c r="BW54" s="426">
        <f t="shared" si="39"/>
        <v>0</v>
      </c>
      <c r="BX54" s="1121" t="s">
        <v>734</v>
      </c>
      <c r="BY54" s="407" t="s">
        <v>718</v>
      </c>
      <c r="BZ54" s="407" t="s">
        <v>719</v>
      </c>
      <c r="CA54" s="427">
        <v>2</v>
      </c>
      <c r="CB54" s="218"/>
    </row>
    <row r="55" spans="1:80" ht="30" customHeight="1" x14ac:dyDescent="0.15">
      <c r="A55" s="396"/>
      <c r="B55" s="1038">
        <v>10</v>
      </c>
      <c r="C55" s="1039"/>
      <c r="D55" s="1067" t="str">
        <f>IF('安全衛生図書・用品申込書 (入力用)'!D55="","",'安全衛生図書・用品申込書 (入力用)'!D55)</f>
        <v/>
      </c>
      <c r="E55" s="1068">
        <f>'安全衛生図書・用品申込書 (入力用)'!E55</f>
        <v>0</v>
      </c>
      <c r="F55" s="1068">
        <f>'安全衛生図書・用品申込書 (入力用)'!F55</f>
        <v>0</v>
      </c>
      <c r="G55" s="1068">
        <f>'安全衛生図書・用品申込書 (入力用)'!G55</f>
        <v>0</v>
      </c>
      <c r="H55" s="1068">
        <f>'安全衛生図書・用品申込書 (入力用)'!H55</f>
        <v>0</v>
      </c>
      <c r="I55" s="1069">
        <f>'安全衛生図書・用品申込書 (入力用)'!I55</f>
        <v>0</v>
      </c>
      <c r="J55" s="1075" t="str">
        <f t="shared" si="0"/>
        <v/>
      </c>
      <c r="K55" s="1076"/>
      <c r="L55" s="1076"/>
      <c r="M55" s="1076"/>
      <c r="N55" s="1076"/>
      <c r="O55" s="1077"/>
      <c r="P55" s="439" t="str">
        <f>IF('安全衛生図書・用品申込書 (入力用)'!P55="","",'安全衛生図書・用品申込書 (入力用)'!P55)</f>
        <v/>
      </c>
      <c r="Q55" s="1061" t="str">
        <f t="shared" si="36"/>
        <v/>
      </c>
      <c r="R55" s="1062"/>
      <c r="S55" s="213" t="str">
        <f t="shared" si="37"/>
        <v/>
      </c>
      <c r="T55" s="1064" t="str">
        <f>IF('安全衛生図書・用品申込書 (入力用)'!T55="","",'安全衛生図書・用品申込書 (入力用)'!T55)</f>
        <v/>
      </c>
      <c r="U55" s="1065">
        <f>'安全衛生図書・用品申込書 (入力用)'!U55</f>
        <v>0</v>
      </c>
      <c r="V55" s="1065">
        <f>'安全衛生図書・用品申込書 (入力用)'!V55</f>
        <v>0</v>
      </c>
      <c r="W55" s="1065">
        <f>'安全衛生図書・用品申込書 (入力用)'!W55</f>
        <v>0</v>
      </c>
      <c r="X55" s="1065">
        <f>'安全衛生図書・用品申込書 (入力用)'!X55</f>
        <v>0</v>
      </c>
      <c r="Y55" s="1066">
        <f>'安全衛生図書・用品申込書 (入力用)'!Y55</f>
        <v>0</v>
      </c>
      <c r="Z55" s="176" t="str">
        <f t="shared" si="26"/>
        <v/>
      </c>
      <c r="AA55" s="288" t="str">
        <f t="shared" si="27"/>
        <v/>
      </c>
      <c r="AB55" s="1056"/>
      <c r="AC55" s="1057"/>
      <c r="AD55" s="1057"/>
      <c r="AF55" s="312">
        <f t="shared" si="2"/>
        <v>0</v>
      </c>
      <c r="AG55" s="360">
        <f t="shared" si="3"/>
        <v>4</v>
      </c>
      <c r="AH55" s="57" t="str">
        <f t="shared" si="4"/>
        <v/>
      </c>
      <c r="AI55" s="57" t="str">
        <f t="shared" si="5"/>
        <v/>
      </c>
      <c r="AJ55" s="57" t="str">
        <f t="shared" si="6"/>
        <v/>
      </c>
      <c r="AK55" s="57" t="str">
        <f t="shared" si="7"/>
        <v/>
      </c>
      <c r="AL55" s="57" t="str">
        <f t="shared" si="28"/>
        <v/>
      </c>
      <c r="AM55" s="57" t="str">
        <f t="shared" si="29"/>
        <v/>
      </c>
      <c r="AN55" s="435" t="str">
        <f t="shared" si="30"/>
        <v/>
      </c>
      <c r="AO55" s="214">
        <f t="shared" si="31"/>
        <v>8</v>
      </c>
      <c r="AP55" s="214">
        <f t="shared" si="32"/>
        <v>0</v>
      </c>
      <c r="AQ55" s="57"/>
      <c r="AR55" s="215" t="str">
        <f t="shared" si="8"/>
        <v/>
      </c>
      <c r="AT55" s="181"/>
      <c r="AU55" s="217"/>
      <c r="AV55" s="215" t="str">
        <f t="shared" si="9"/>
        <v/>
      </c>
      <c r="AW55" s="218">
        <f t="shared" si="10"/>
        <v>0</v>
      </c>
      <c r="AX55" s="184">
        <f t="shared" si="38"/>
        <v>0</v>
      </c>
      <c r="AY55" s="219">
        <f t="shared" si="33"/>
        <v>0</v>
      </c>
      <c r="BD55" s="217"/>
      <c r="BE55" s="215" t="str">
        <f t="shared" si="12"/>
        <v/>
      </c>
      <c r="BF55" s="218">
        <f t="shared" si="13"/>
        <v>0</v>
      </c>
      <c r="BG55" s="184">
        <f t="shared" si="40"/>
        <v>0</v>
      </c>
      <c r="BH55" s="219">
        <f t="shared" si="41"/>
        <v>0</v>
      </c>
      <c r="BJ55" s="181">
        <f t="shared" si="42"/>
        <v>0</v>
      </c>
      <c r="BK55" s="215" t="str">
        <f t="shared" si="17"/>
        <v/>
      </c>
      <c r="BL55" s="218">
        <f t="shared" si="18"/>
        <v>0</v>
      </c>
      <c r="BM55" s="184">
        <f t="shared" si="34"/>
        <v>0</v>
      </c>
      <c r="BN55" s="219">
        <f t="shared" si="35"/>
        <v>0</v>
      </c>
      <c r="BO55" s="218"/>
      <c r="BP55" s="220">
        <f t="shared" si="19"/>
        <v>0</v>
      </c>
      <c r="BQ55" s="218">
        <f t="shared" si="20"/>
        <v>0</v>
      </c>
      <c r="BR55" s="218">
        <f t="shared" si="21"/>
        <v>0</v>
      </c>
      <c r="BS55" s="218">
        <f t="shared" si="22"/>
        <v>0</v>
      </c>
      <c r="BT55" s="184">
        <f t="shared" si="23"/>
        <v>0</v>
      </c>
      <c r="BU55" s="221">
        <f t="shared" si="24"/>
        <v>0</v>
      </c>
      <c r="BV55" s="218"/>
      <c r="BW55" s="426">
        <f t="shared" si="39"/>
        <v>0</v>
      </c>
      <c r="BX55" s="1124"/>
      <c r="BY55" s="407" t="s">
        <v>718</v>
      </c>
      <c r="BZ55" s="407" t="s">
        <v>720</v>
      </c>
      <c r="CA55" s="427">
        <v>2</v>
      </c>
      <c r="CB55" s="218"/>
    </row>
    <row r="56" spans="1:80" ht="30" customHeight="1" x14ac:dyDescent="0.15">
      <c r="A56" s="396"/>
      <c r="B56" s="1038">
        <v>11</v>
      </c>
      <c r="C56" s="1039"/>
      <c r="D56" s="1067" t="str">
        <f>IF('安全衛生図書・用品申込書 (入力用)'!D56="","",'安全衛生図書・用品申込書 (入力用)'!D56)</f>
        <v/>
      </c>
      <c r="E56" s="1068">
        <f>'安全衛生図書・用品申込書 (入力用)'!E56</f>
        <v>0</v>
      </c>
      <c r="F56" s="1068">
        <f>'安全衛生図書・用品申込書 (入力用)'!F56</f>
        <v>0</v>
      </c>
      <c r="G56" s="1068">
        <f>'安全衛生図書・用品申込書 (入力用)'!G56</f>
        <v>0</v>
      </c>
      <c r="H56" s="1068">
        <f>'安全衛生図書・用品申込書 (入力用)'!H56</f>
        <v>0</v>
      </c>
      <c r="I56" s="1069">
        <f>'安全衛生図書・用品申込書 (入力用)'!I56</f>
        <v>0</v>
      </c>
      <c r="J56" s="1075" t="str">
        <f t="shared" si="0"/>
        <v/>
      </c>
      <c r="K56" s="1094"/>
      <c r="L56" s="1094"/>
      <c r="M56" s="1076"/>
      <c r="N56" s="1076"/>
      <c r="O56" s="1077"/>
      <c r="P56" s="439" t="str">
        <f>IF('安全衛生図書・用品申込書 (入力用)'!P56="","",'安全衛生図書・用品申込書 (入力用)'!P56)</f>
        <v/>
      </c>
      <c r="Q56" s="1061" t="str">
        <f t="shared" si="36"/>
        <v/>
      </c>
      <c r="R56" s="1062"/>
      <c r="S56" s="213" t="str">
        <f t="shared" si="37"/>
        <v/>
      </c>
      <c r="T56" s="1064" t="str">
        <f>IF('安全衛生図書・用品申込書 (入力用)'!T56="","",'安全衛生図書・用品申込書 (入力用)'!T56)</f>
        <v/>
      </c>
      <c r="U56" s="1065">
        <f>'安全衛生図書・用品申込書 (入力用)'!U56</f>
        <v>0</v>
      </c>
      <c r="V56" s="1065">
        <f>'安全衛生図書・用品申込書 (入力用)'!V56</f>
        <v>0</v>
      </c>
      <c r="W56" s="1065">
        <f>'安全衛生図書・用品申込書 (入力用)'!W56</f>
        <v>0</v>
      </c>
      <c r="X56" s="1065">
        <f>'安全衛生図書・用品申込書 (入力用)'!X56</f>
        <v>0</v>
      </c>
      <c r="Y56" s="1066">
        <f>'安全衛生図書・用品申込書 (入力用)'!Y56</f>
        <v>0</v>
      </c>
      <c r="Z56" s="176" t="str">
        <f t="shared" si="26"/>
        <v/>
      </c>
      <c r="AA56" s="288" t="str">
        <f t="shared" si="27"/>
        <v/>
      </c>
      <c r="AB56" s="1056"/>
      <c r="AC56" s="1057"/>
      <c r="AD56" s="1057"/>
      <c r="AF56" s="312">
        <f t="shared" si="2"/>
        <v>0</v>
      </c>
      <c r="AG56" s="360">
        <f t="shared" si="3"/>
        <v>4</v>
      </c>
      <c r="AH56" s="57" t="str">
        <f t="shared" si="4"/>
        <v/>
      </c>
      <c r="AI56" s="57" t="str">
        <f t="shared" si="5"/>
        <v/>
      </c>
      <c r="AJ56" s="57" t="str">
        <f t="shared" si="6"/>
        <v/>
      </c>
      <c r="AK56" s="57" t="str">
        <f t="shared" si="7"/>
        <v/>
      </c>
      <c r="AL56" s="57" t="str">
        <f t="shared" si="28"/>
        <v/>
      </c>
      <c r="AM56" s="57" t="str">
        <f t="shared" si="29"/>
        <v/>
      </c>
      <c r="AN56" s="435" t="str">
        <f t="shared" si="30"/>
        <v/>
      </c>
      <c r="AO56" s="214">
        <f t="shared" si="31"/>
        <v>8</v>
      </c>
      <c r="AP56" s="214">
        <f t="shared" si="32"/>
        <v>0</v>
      </c>
      <c r="AQ56" s="57"/>
      <c r="AR56" s="215" t="str">
        <f t="shared" si="8"/>
        <v/>
      </c>
      <c r="AT56" s="181"/>
      <c r="AU56" s="217"/>
      <c r="AV56" s="215" t="str">
        <f t="shared" si="9"/>
        <v/>
      </c>
      <c r="AW56" s="218">
        <f t="shared" si="10"/>
        <v>0</v>
      </c>
      <c r="AX56" s="184">
        <f t="shared" si="38"/>
        <v>0</v>
      </c>
      <c r="AY56" s="219">
        <f t="shared" si="33"/>
        <v>0</v>
      </c>
      <c r="BD56" s="217"/>
      <c r="BE56" s="215" t="str">
        <f t="shared" si="12"/>
        <v/>
      </c>
      <c r="BF56" s="218">
        <f t="shared" si="13"/>
        <v>0</v>
      </c>
      <c r="BG56" s="184">
        <f t="shared" si="40"/>
        <v>0</v>
      </c>
      <c r="BH56" s="219">
        <f t="shared" si="41"/>
        <v>0</v>
      </c>
      <c r="BJ56" s="181">
        <f t="shared" si="42"/>
        <v>0</v>
      </c>
      <c r="BK56" s="215" t="str">
        <f t="shared" si="17"/>
        <v/>
      </c>
      <c r="BL56" s="218">
        <f t="shared" si="18"/>
        <v>0</v>
      </c>
      <c r="BM56" s="184">
        <f t="shared" si="34"/>
        <v>0</v>
      </c>
      <c r="BN56" s="219">
        <f t="shared" si="35"/>
        <v>0</v>
      </c>
      <c r="BO56" s="218"/>
      <c r="BP56" s="220">
        <f t="shared" si="19"/>
        <v>0</v>
      </c>
      <c r="BQ56" s="218">
        <f t="shared" si="20"/>
        <v>0</v>
      </c>
      <c r="BR56" s="218">
        <f t="shared" si="21"/>
        <v>0</v>
      </c>
      <c r="BS56" s="218">
        <f t="shared" si="22"/>
        <v>0</v>
      </c>
      <c r="BT56" s="184">
        <f t="shared" si="23"/>
        <v>0</v>
      </c>
      <c r="BU56" s="221">
        <f t="shared" si="24"/>
        <v>0</v>
      </c>
      <c r="BV56" s="218"/>
      <c r="BW56" s="426">
        <f t="shared" si="39"/>
        <v>0</v>
      </c>
      <c r="BX56" s="1124"/>
      <c r="BY56" s="407" t="s">
        <v>718</v>
      </c>
      <c r="BZ56" s="407" t="s">
        <v>721</v>
      </c>
      <c r="CA56" s="427">
        <v>2</v>
      </c>
      <c r="CB56" s="218"/>
    </row>
    <row r="57" spans="1:80" ht="30" customHeight="1" x14ac:dyDescent="0.15">
      <c r="A57" s="396"/>
      <c r="B57" s="1038">
        <v>12</v>
      </c>
      <c r="C57" s="1039"/>
      <c r="D57" s="1067" t="str">
        <f>IF('安全衛生図書・用品申込書 (入力用)'!D57="","",'安全衛生図書・用品申込書 (入力用)'!D57)</f>
        <v/>
      </c>
      <c r="E57" s="1068">
        <f>'安全衛生図書・用品申込書 (入力用)'!E57</f>
        <v>0</v>
      </c>
      <c r="F57" s="1068">
        <f>'安全衛生図書・用品申込書 (入力用)'!F57</f>
        <v>0</v>
      </c>
      <c r="G57" s="1068">
        <f>'安全衛生図書・用品申込書 (入力用)'!G57</f>
        <v>0</v>
      </c>
      <c r="H57" s="1068">
        <f>'安全衛生図書・用品申込書 (入力用)'!H57</f>
        <v>0</v>
      </c>
      <c r="I57" s="1069">
        <f>'安全衛生図書・用品申込書 (入力用)'!I57</f>
        <v>0</v>
      </c>
      <c r="J57" s="1075" t="str">
        <f t="shared" si="0"/>
        <v/>
      </c>
      <c r="K57" s="1094"/>
      <c r="L57" s="1094"/>
      <c r="M57" s="1076"/>
      <c r="N57" s="1076"/>
      <c r="O57" s="1077"/>
      <c r="P57" s="439" t="str">
        <f>IF('安全衛生図書・用品申込書 (入力用)'!P57="","",'安全衛生図書・用品申込書 (入力用)'!P57)</f>
        <v/>
      </c>
      <c r="Q57" s="1061" t="str">
        <f t="shared" si="36"/>
        <v/>
      </c>
      <c r="R57" s="1062"/>
      <c r="S57" s="213" t="str">
        <f t="shared" si="37"/>
        <v/>
      </c>
      <c r="T57" s="1064" t="str">
        <f>IF('安全衛生図書・用品申込書 (入力用)'!T57="","",'安全衛生図書・用品申込書 (入力用)'!T57)</f>
        <v/>
      </c>
      <c r="U57" s="1065">
        <f>'安全衛生図書・用品申込書 (入力用)'!U57</f>
        <v>0</v>
      </c>
      <c r="V57" s="1065">
        <f>'安全衛生図書・用品申込書 (入力用)'!V57</f>
        <v>0</v>
      </c>
      <c r="W57" s="1065">
        <f>'安全衛生図書・用品申込書 (入力用)'!W57</f>
        <v>0</v>
      </c>
      <c r="X57" s="1065">
        <f>'安全衛生図書・用品申込書 (入力用)'!X57</f>
        <v>0</v>
      </c>
      <c r="Y57" s="1066">
        <f>'安全衛生図書・用品申込書 (入力用)'!Y57</f>
        <v>0</v>
      </c>
      <c r="Z57" s="176" t="str">
        <f t="shared" si="26"/>
        <v/>
      </c>
      <c r="AA57" s="288" t="str">
        <f t="shared" si="27"/>
        <v/>
      </c>
      <c r="AB57" s="1056"/>
      <c r="AC57" s="1057"/>
      <c r="AD57" s="1057"/>
      <c r="AF57" s="312">
        <f t="shared" si="2"/>
        <v>0</v>
      </c>
      <c r="AG57" s="360">
        <f t="shared" si="3"/>
        <v>4</v>
      </c>
      <c r="AH57" s="57" t="str">
        <f t="shared" si="4"/>
        <v/>
      </c>
      <c r="AI57" s="57" t="str">
        <f t="shared" si="5"/>
        <v/>
      </c>
      <c r="AJ57" s="57" t="str">
        <f t="shared" si="6"/>
        <v/>
      </c>
      <c r="AK57" s="57" t="str">
        <f t="shared" si="7"/>
        <v/>
      </c>
      <c r="AL57" s="57" t="str">
        <f t="shared" si="28"/>
        <v/>
      </c>
      <c r="AM57" s="57" t="str">
        <f t="shared" si="29"/>
        <v/>
      </c>
      <c r="AN57" s="435" t="str">
        <f t="shared" si="30"/>
        <v/>
      </c>
      <c r="AO57" s="214">
        <f t="shared" si="31"/>
        <v>8</v>
      </c>
      <c r="AP57" s="214">
        <f t="shared" si="32"/>
        <v>0</v>
      </c>
      <c r="AQ57" s="57"/>
      <c r="AR57" s="215" t="str">
        <f t="shared" si="8"/>
        <v/>
      </c>
      <c r="AT57" s="181"/>
      <c r="AU57" s="217"/>
      <c r="AV57" s="215" t="str">
        <f t="shared" si="9"/>
        <v/>
      </c>
      <c r="AW57" s="218">
        <f t="shared" si="10"/>
        <v>0</v>
      </c>
      <c r="AX57" s="184">
        <f t="shared" si="38"/>
        <v>0</v>
      </c>
      <c r="AY57" s="219">
        <f t="shared" si="33"/>
        <v>0</v>
      </c>
      <c r="BD57" s="217"/>
      <c r="BE57" s="215" t="str">
        <f t="shared" si="12"/>
        <v/>
      </c>
      <c r="BF57" s="218">
        <f t="shared" si="13"/>
        <v>0</v>
      </c>
      <c r="BG57" s="184">
        <f t="shared" si="40"/>
        <v>0</v>
      </c>
      <c r="BH57" s="219">
        <f t="shared" si="41"/>
        <v>0</v>
      </c>
      <c r="BJ57" s="181">
        <f t="shared" si="42"/>
        <v>0</v>
      </c>
      <c r="BK57" s="215" t="str">
        <f t="shared" si="17"/>
        <v/>
      </c>
      <c r="BL57" s="218">
        <f t="shared" si="18"/>
        <v>0</v>
      </c>
      <c r="BM57" s="184">
        <f t="shared" si="34"/>
        <v>0</v>
      </c>
      <c r="BN57" s="219">
        <f t="shared" si="35"/>
        <v>0</v>
      </c>
      <c r="BO57" s="218"/>
      <c r="BP57" s="220">
        <f t="shared" si="19"/>
        <v>0</v>
      </c>
      <c r="BQ57" s="218">
        <f t="shared" si="20"/>
        <v>0</v>
      </c>
      <c r="BR57" s="218">
        <f t="shared" si="21"/>
        <v>0</v>
      </c>
      <c r="BS57" s="218">
        <f t="shared" si="22"/>
        <v>0</v>
      </c>
      <c r="BT57" s="184">
        <f t="shared" si="23"/>
        <v>0</v>
      </c>
      <c r="BU57" s="221">
        <f t="shared" si="24"/>
        <v>0</v>
      </c>
      <c r="BV57" s="218"/>
      <c r="BW57" s="426">
        <f t="shared" si="39"/>
        <v>0</v>
      </c>
      <c r="BX57" s="1124"/>
      <c r="BY57" s="407" t="s">
        <v>722</v>
      </c>
      <c r="BZ57" s="407" t="s">
        <v>723</v>
      </c>
      <c r="CA57" s="427">
        <v>2</v>
      </c>
      <c r="CB57" s="218"/>
    </row>
    <row r="58" spans="1:80" ht="30" customHeight="1" x14ac:dyDescent="0.15">
      <c r="A58" s="396"/>
      <c r="B58" s="1038">
        <v>13</v>
      </c>
      <c r="C58" s="1039"/>
      <c r="D58" s="1067" t="str">
        <f>IF('安全衛生図書・用品申込書 (入力用)'!D58="","",'安全衛生図書・用品申込書 (入力用)'!D58)</f>
        <v/>
      </c>
      <c r="E58" s="1068">
        <f>'安全衛生図書・用品申込書 (入力用)'!E58</f>
        <v>0</v>
      </c>
      <c r="F58" s="1068">
        <f>'安全衛生図書・用品申込書 (入力用)'!F58</f>
        <v>0</v>
      </c>
      <c r="G58" s="1068">
        <f>'安全衛生図書・用品申込書 (入力用)'!G58</f>
        <v>0</v>
      </c>
      <c r="H58" s="1068">
        <f>'安全衛生図書・用品申込書 (入力用)'!H58</f>
        <v>0</v>
      </c>
      <c r="I58" s="1069">
        <f>'安全衛生図書・用品申込書 (入力用)'!I58</f>
        <v>0</v>
      </c>
      <c r="J58" s="1075" t="str">
        <f t="shared" si="0"/>
        <v/>
      </c>
      <c r="K58" s="1094"/>
      <c r="L58" s="1094"/>
      <c r="M58" s="1076"/>
      <c r="N58" s="1076"/>
      <c r="O58" s="1077"/>
      <c r="P58" s="439" t="str">
        <f>IF('安全衛生図書・用品申込書 (入力用)'!P58="","",'安全衛生図書・用品申込書 (入力用)'!P58)</f>
        <v/>
      </c>
      <c r="Q58" s="1061" t="str">
        <f t="shared" si="36"/>
        <v/>
      </c>
      <c r="R58" s="1062"/>
      <c r="S58" s="213" t="str">
        <f t="shared" si="37"/>
        <v/>
      </c>
      <c r="T58" s="1064" t="str">
        <f>IF('安全衛生図書・用品申込書 (入力用)'!T58="","",'安全衛生図書・用品申込書 (入力用)'!T58)</f>
        <v/>
      </c>
      <c r="U58" s="1065">
        <f>'安全衛生図書・用品申込書 (入力用)'!U58</f>
        <v>0</v>
      </c>
      <c r="V58" s="1065">
        <f>'安全衛生図書・用品申込書 (入力用)'!V58</f>
        <v>0</v>
      </c>
      <c r="W58" s="1065">
        <f>'安全衛生図書・用品申込書 (入力用)'!W58</f>
        <v>0</v>
      </c>
      <c r="X58" s="1065">
        <f>'安全衛生図書・用品申込書 (入力用)'!X58</f>
        <v>0</v>
      </c>
      <c r="Y58" s="1066">
        <f>'安全衛生図書・用品申込書 (入力用)'!Y58</f>
        <v>0</v>
      </c>
      <c r="Z58" s="176" t="str">
        <f t="shared" si="26"/>
        <v/>
      </c>
      <c r="AA58" s="288" t="str">
        <f t="shared" si="27"/>
        <v/>
      </c>
      <c r="AB58" s="1056"/>
      <c r="AC58" s="1057"/>
      <c r="AD58" s="1057"/>
      <c r="AF58" s="312">
        <f t="shared" si="2"/>
        <v>0</v>
      </c>
      <c r="AG58" s="360">
        <f t="shared" si="3"/>
        <v>4</v>
      </c>
      <c r="AH58" s="57" t="str">
        <f t="shared" si="4"/>
        <v/>
      </c>
      <c r="AI58" s="57" t="str">
        <f t="shared" si="5"/>
        <v/>
      </c>
      <c r="AJ58" s="57" t="str">
        <f t="shared" si="6"/>
        <v/>
      </c>
      <c r="AK58" s="57" t="str">
        <f t="shared" si="7"/>
        <v/>
      </c>
      <c r="AL58" s="57" t="str">
        <f t="shared" si="28"/>
        <v/>
      </c>
      <c r="AM58" s="57" t="str">
        <f t="shared" si="29"/>
        <v/>
      </c>
      <c r="AN58" s="435" t="str">
        <f t="shared" si="30"/>
        <v/>
      </c>
      <c r="AO58" s="214">
        <f t="shared" si="31"/>
        <v>8</v>
      </c>
      <c r="AP58" s="214">
        <f t="shared" si="32"/>
        <v>0</v>
      </c>
      <c r="AQ58" s="57"/>
      <c r="AR58" s="215" t="str">
        <f t="shared" si="8"/>
        <v/>
      </c>
      <c r="AT58" s="181"/>
      <c r="AU58" s="217"/>
      <c r="AV58" s="215" t="str">
        <f t="shared" si="9"/>
        <v/>
      </c>
      <c r="AW58" s="218">
        <f t="shared" si="10"/>
        <v>0</v>
      </c>
      <c r="AX58" s="184">
        <f t="shared" si="38"/>
        <v>0</v>
      </c>
      <c r="AY58" s="219">
        <f t="shared" si="33"/>
        <v>0</v>
      </c>
      <c r="BD58" s="217"/>
      <c r="BE58" s="215" t="str">
        <f t="shared" si="12"/>
        <v/>
      </c>
      <c r="BF58" s="218">
        <f t="shared" si="13"/>
        <v>0</v>
      </c>
      <c r="BG58" s="184">
        <f t="shared" si="40"/>
        <v>0</v>
      </c>
      <c r="BH58" s="219">
        <f t="shared" si="41"/>
        <v>0</v>
      </c>
      <c r="BJ58" s="181">
        <f t="shared" si="42"/>
        <v>0</v>
      </c>
      <c r="BK58" s="215" t="str">
        <f t="shared" si="17"/>
        <v/>
      </c>
      <c r="BL58" s="218">
        <f t="shared" si="18"/>
        <v>0</v>
      </c>
      <c r="BM58" s="184">
        <f t="shared" si="34"/>
        <v>0</v>
      </c>
      <c r="BN58" s="219">
        <f t="shared" si="35"/>
        <v>0</v>
      </c>
      <c r="BO58" s="218"/>
      <c r="BP58" s="220">
        <f t="shared" si="19"/>
        <v>0</v>
      </c>
      <c r="BQ58" s="218">
        <f t="shared" si="20"/>
        <v>0</v>
      </c>
      <c r="BR58" s="218">
        <f t="shared" si="21"/>
        <v>0</v>
      </c>
      <c r="BS58" s="218">
        <f t="shared" si="22"/>
        <v>0</v>
      </c>
      <c r="BT58" s="184">
        <f t="shared" si="23"/>
        <v>0</v>
      </c>
      <c r="BU58" s="221">
        <f t="shared" si="24"/>
        <v>0</v>
      </c>
      <c r="BV58" s="218"/>
      <c r="BW58" s="426">
        <f t="shared" si="39"/>
        <v>0</v>
      </c>
      <c r="BX58" s="1124"/>
      <c r="BY58" s="407" t="s">
        <v>722</v>
      </c>
      <c r="BZ58" s="407" t="s">
        <v>724</v>
      </c>
      <c r="CA58" s="427">
        <v>2</v>
      </c>
      <c r="CB58" s="218"/>
    </row>
    <row r="59" spans="1:80" ht="30" customHeight="1" x14ac:dyDescent="0.15">
      <c r="A59" s="396"/>
      <c r="B59" s="1038">
        <v>14</v>
      </c>
      <c r="C59" s="1039"/>
      <c r="D59" s="1067" t="str">
        <f>IF('安全衛生図書・用品申込書 (入力用)'!D59="","",'安全衛生図書・用品申込書 (入力用)'!D59)</f>
        <v/>
      </c>
      <c r="E59" s="1068">
        <f>'安全衛生図書・用品申込書 (入力用)'!E59</f>
        <v>0</v>
      </c>
      <c r="F59" s="1068">
        <f>'安全衛生図書・用品申込書 (入力用)'!F59</f>
        <v>0</v>
      </c>
      <c r="G59" s="1068">
        <f>'安全衛生図書・用品申込書 (入力用)'!G59</f>
        <v>0</v>
      </c>
      <c r="H59" s="1068">
        <f>'安全衛生図書・用品申込書 (入力用)'!H59</f>
        <v>0</v>
      </c>
      <c r="I59" s="1069">
        <f>'安全衛生図書・用品申込書 (入力用)'!I59</f>
        <v>0</v>
      </c>
      <c r="J59" s="1075" t="str">
        <f t="shared" si="0"/>
        <v/>
      </c>
      <c r="K59" s="1094"/>
      <c r="L59" s="1094"/>
      <c r="M59" s="1076"/>
      <c r="N59" s="1076"/>
      <c r="O59" s="1077"/>
      <c r="P59" s="439" t="str">
        <f>IF('安全衛生図書・用品申込書 (入力用)'!P59="","",'安全衛生図書・用品申込書 (入力用)'!P59)</f>
        <v/>
      </c>
      <c r="Q59" s="1061" t="str">
        <f t="shared" si="36"/>
        <v/>
      </c>
      <c r="R59" s="1062"/>
      <c r="S59" s="213" t="str">
        <f t="shared" si="37"/>
        <v/>
      </c>
      <c r="T59" s="1064" t="str">
        <f>IF('安全衛生図書・用品申込書 (入力用)'!T59="","",'安全衛生図書・用品申込書 (入力用)'!T59)</f>
        <v/>
      </c>
      <c r="U59" s="1065">
        <f>'安全衛生図書・用品申込書 (入力用)'!U59</f>
        <v>0</v>
      </c>
      <c r="V59" s="1065">
        <f>'安全衛生図書・用品申込書 (入力用)'!V59</f>
        <v>0</v>
      </c>
      <c r="W59" s="1065">
        <f>'安全衛生図書・用品申込書 (入力用)'!W59</f>
        <v>0</v>
      </c>
      <c r="X59" s="1065">
        <f>'安全衛生図書・用品申込書 (入力用)'!X59</f>
        <v>0</v>
      </c>
      <c r="Y59" s="1066">
        <f>'安全衛生図書・用品申込書 (入力用)'!Y59</f>
        <v>0</v>
      </c>
      <c r="Z59" s="176" t="str">
        <f t="shared" si="26"/>
        <v/>
      </c>
      <c r="AA59" s="288" t="str">
        <f t="shared" si="27"/>
        <v/>
      </c>
      <c r="AB59" s="1056"/>
      <c r="AC59" s="1057"/>
      <c r="AD59" s="1057"/>
      <c r="AF59" s="312">
        <f t="shared" si="2"/>
        <v>0</v>
      </c>
      <c r="AG59" s="360">
        <f t="shared" si="3"/>
        <v>4</v>
      </c>
      <c r="AH59" s="57" t="str">
        <f t="shared" si="4"/>
        <v/>
      </c>
      <c r="AI59" s="57" t="str">
        <f t="shared" si="5"/>
        <v/>
      </c>
      <c r="AJ59" s="57" t="str">
        <f t="shared" si="6"/>
        <v/>
      </c>
      <c r="AK59" s="57" t="str">
        <f t="shared" si="7"/>
        <v/>
      </c>
      <c r="AL59" s="57" t="str">
        <f t="shared" si="28"/>
        <v/>
      </c>
      <c r="AM59" s="57" t="str">
        <f t="shared" si="29"/>
        <v/>
      </c>
      <c r="AN59" s="435" t="str">
        <f t="shared" si="30"/>
        <v/>
      </c>
      <c r="AO59" s="214">
        <f t="shared" si="31"/>
        <v>8</v>
      </c>
      <c r="AP59" s="214">
        <f t="shared" si="32"/>
        <v>0</v>
      </c>
      <c r="AQ59" s="57"/>
      <c r="AR59" s="215" t="str">
        <f t="shared" si="8"/>
        <v/>
      </c>
      <c r="AT59" s="181"/>
      <c r="AU59" s="217"/>
      <c r="AV59" s="215" t="str">
        <f t="shared" si="9"/>
        <v/>
      </c>
      <c r="AW59" s="218">
        <f t="shared" si="10"/>
        <v>0</v>
      </c>
      <c r="AX59" s="184">
        <f t="shared" si="38"/>
        <v>0</v>
      </c>
      <c r="AY59" s="219">
        <f t="shared" si="33"/>
        <v>0</v>
      </c>
      <c r="BD59" s="217"/>
      <c r="BE59" s="215" t="str">
        <f t="shared" si="12"/>
        <v/>
      </c>
      <c r="BF59" s="218">
        <f t="shared" si="13"/>
        <v>0</v>
      </c>
      <c r="BG59" s="184">
        <f t="shared" si="40"/>
        <v>0</v>
      </c>
      <c r="BH59" s="219">
        <f t="shared" si="41"/>
        <v>0</v>
      </c>
      <c r="BJ59" s="181">
        <f t="shared" si="42"/>
        <v>0</v>
      </c>
      <c r="BK59" s="215" t="str">
        <f t="shared" si="17"/>
        <v/>
      </c>
      <c r="BL59" s="218">
        <f t="shared" si="18"/>
        <v>0</v>
      </c>
      <c r="BM59" s="184">
        <f t="shared" si="34"/>
        <v>0</v>
      </c>
      <c r="BN59" s="219">
        <f t="shared" si="35"/>
        <v>0</v>
      </c>
      <c r="BO59" s="218"/>
      <c r="BP59" s="220">
        <f t="shared" si="19"/>
        <v>0</v>
      </c>
      <c r="BQ59" s="218">
        <f t="shared" si="20"/>
        <v>0</v>
      </c>
      <c r="BR59" s="218">
        <f t="shared" si="21"/>
        <v>0</v>
      </c>
      <c r="BS59" s="218">
        <f t="shared" si="22"/>
        <v>0</v>
      </c>
      <c r="BT59" s="184">
        <f t="shared" si="23"/>
        <v>0</v>
      </c>
      <c r="BU59" s="221">
        <f t="shared" si="24"/>
        <v>0</v>
      </c>
      <c r="BV59" s="218"/>
      <c r="BW59" s="426">
        <f t="shared" si="39"/>
        <v>0</v>
      </c>
      <c r="BX59" s="1124"/>
      <c r="BY59" s="407" t="s">
        <v>722</v>
      </c>
      <c r="BZ59" s="407" t="s">
        <v>725</v>
      </c>
      <c r="CA59" s="427">
        <v>2</v>
      </c>
      <c r="CB59" s="218"/>
    </row>
    <row r="60" spans="1:80" ht="30" customHeight="1" x14ac:dyDescent="0.15">
      <c r="A60" s="396"/>
      <c r="B60" s="1038">
        <v>15</v>
      </c>
      <c r="C60" s="1039"/>
      <c r="D60" s="1067" t="str">
        <f>IF('安全衛生図書・用品申込書 (入力用)'!D60="","",'安全衛生図書・用品申込書 (入力用)'!D60)</f>
        <v/>
      </c>
      <c r="E60" s="1068">
        <f>'安全衛生図書・用品申込書 (入力用)'!E60</f>
        <v>0</v>
      </c>
      <c r="F60" s="1068">
        <f>'安全衛生図書・用品申込書 (入力用)'!F60</f>
        <v>0</v>
      </c>
      <c r="G60" s="1068">
        <f>'安全衛生図書・用品申込書 (入力用)'!G60</f>
        <v>0</v>
      </c>
      <c r="H60" s="1068">
        <f>'安全衛生図書・用品申込書 (入力用)'!H60</f>
        <v>0</v>
      </c>
      <c r="I60" s="1069">
        <f>'安全衛生図書・用品申込書 (入力用)'!I60</f>
        <v>0</v>
      </c>
      <c r="J60" s="1075" t="str">
        <f t="shared" si="0"/>
        <v/>
      </c>
      <c r="K60" s="1094"/>
      <c r="L60" s="1094"/>
      <c r="M60" s="1076"/>
      <c r="N60" s="1076"/>
      <c r="O60" s="1077"/>
      <c r="P60" s="439" t="str">
        <f>IF('安全衛生図書・用品申込書 (入力用)'!P60="","",'安全衛生図書・用品申込書 (入力用)'!P60)</f>
        <v/>
      </c>
      <c r="Q60" s="1061" t="str">
        <f t="shared" si="36"/>
        <v/>
      </c>
      <c r="R60" s="1062"/>
      <c r="S60" s="213" t="str">
        <f t="shared" si="37"/>
        <v/>
      </c>
      <c r="T60" s="1064" t="str">
        <f>IF('安全衛生図書・用品申込書 (入力用)'!T60="","",'安全衛生図書・用品申込書 (入力用)'!T60)</f>
        <v/>
      </c>
      <c r="U60" s="1065">
        <f>'安全衛生図書・用品申込書 (入力用)'!U60</f>
        <v>0</v>
      </c>
      <c r="V60" s="1065">
        <f>'安全衛生図書・用品申込書 (入力用)'!V60</f>
        <v>0</v>
      </c>
      <c r="W60" s="1065">
        <f>'安全衛生図書・用品申込書 (入力用)'!W60</f>
        <v>0</v>
      </c>
      <c r="X60" s="1065">
        <f>'安全衛生図書・用品申込書 (入力用)'!X60</f>
        <v>0</v>
      </c>
      <c r="Y60" s="1066">
        <f>'安全衛生図書・用品申込書 (入力用)'!Y60</f>
        <v>0</v>
      </c>
      <c r="Z60" s="176" t="str">
        <f t="shared" si="26"/>
        <v/>
      </c>
      <c r="AA60" s="288" t="str">
        <f t="shared" si="27"/>
        <v/>
      </c>
      <c r="AB60" s="1056"/>
      <c r="AC60" s="1057"/>
      <c r="AD60" s="1057"/>
      <c r="AF60" s="312">
        <f t="shared" si="2"/>
        <v>0</v>
      </c>
      <c r="AG60" s="360">
        <f t="shared" si="3"/>
        <v>4</v>
      </c>
      <c r="AH60" s="57" t="str">
        <f t="shared" si="4"/>
        <v/>
      </c>
      <c r="AI60" s="57" t="str">
        <f t="shared" si="5"/>
        <v/>
      </c>
      <c r="AJ60" s="57" t="str">
        <f t="shared" si="6"/>
        <v/>
      </c>
      <c r="AK60" s="57" t="str">
        <f t="shared" si="7"/>
        <v/>
      </c>
      <c r="AL60" s="57" t="str">
        <f t="shared" si="28"/>
        <v/>
      </c>
      <c r="AM60" s="57" t="str">
        <f t="shared" si="29"/>
        <v/>
      </c>
      <c r="AN60" s="435" t="str">
        <f t="shared" si="30"/>
        <v/>
      </c>
      <c r="AO60" s="214">
        <f t="shared" si="31"/>
        <v>8</v>
      </c>
      <c r="AP60" s="214">
        <f t="shared" si="32"/>
        <v>0</v>
      </c>
      <c r="AQ60" s="57"/>
      <c r="AR60" s="215" t="str">
        <f t="shared" si="8"/>
        <v/>
      </c>
      <c r="AT60" s="181"/>
      <c r="AU60" s="217"/>
      <c r="AV60" s="215" t="str">
        <f t="shared" si="9"/>
        <v/>
      </c>
      <c r="AW60" s="218">
        <f t="shared" si="10"/>
        <v>0</v>
      </c>
      <c r="AX60" s="184">
        <f t="shared" si="38"/>
        <v>0</v>
      </c>
      <c r="AY60" s="219">
        <f t="shared" si="33"/>
        <v>0</v>
      </c>
      <c r="BD60" s="217"/>
      <c r="BE60" s="215" t="str">
        <f t="shared" si="12"/>
        <v/>
      </c>
      <c r="BF60" s="218">
        <f t="shared" si="13"/>
        <v>0</v>
      </c>
      <c r="BG60" s="184">
        <f t="shared" si="40"/>
        <v>0</v>
      </c>
      <c r="BH60" s="219">
        <f t="shared" si="41"/>
        <v>0</v>
      </c>
      <c r="BJ60" s="181">
        <f t="shared" si="42"/>
        <v>0</v>
      </c>
      <c r="BK60" s="215" t="str">
        <f t="shared" si="17"/>
        <v/>
      </c>
      <c r="BL60" s="218">
        <f t="shared" si="18"/>
        <v>0</v>
      </c>
      <c r="BM60" s="184">
        <f t="shared" si="34"/>
        <v>0</v>
      </c>
      <c r="BN60" s="219">
        <f t="shared" si="35"/>
        <v>0</v>
      </c>
      <c r="BO60" s="218"/>
      <c r="BP60" s="220">
        <f t="shared" si="19"/>
        <v>0</v>
      </c>
      <c r="BQ60" s="218">
        <f t="shared" si="20"/>
        <v>0</v>
      </c>
      <c r="BR60" s="218">
        <f t="shared" si="21"/>
        <v>0</v>
      </c>
      <c r="BS60" s="218">
        <f t="shared" si="22"/>
        <v>0</v>
      </c>
      <c r="BT60" s="184">
        <f t="shared" si="23"/>
        <v>0</v>
      </c>
      <c r="BU60" s="221">
        <f t="shared" si="24"/>
        <v>0</v>
      </c>
      <c r="BV60" s="218"/>
      <c r="BW60" s="426">
        <f t="shared" si="39"/>
        <v>0</v>
      </c>
      <c r="BX60" s="1124"/>
      <c r="BY60" s="407" t="s">
        <v>722</v>
      </c>
      <c r="BZ60" s="407" t="s">
        <v>726</v>
      </c>
      <c r="CA60" s="427">
        <v>2</v>
      </c>
      <c r="CB60" s="218"/>
    </row>
    <row r="61" spans="1:80" ht="30" customHeight="1" x14ac:dyDescent="0.15">
      <c r="A61" s="396"/>
      <c r="B61" s="1038">
        <v>16</v>
      </c>
      <c r="C61" s="1039"/>
      <c r="D61" s="1067" t="str">
        <f>IF('安全衛生図書・用品申込書 (入力用)'!D61="","",'安全衛生図書・用品申込書 (入力用)'!D61)</f>
        <v/>
      </c>
      <c r="E61" s="1068">
        <f>'安全衛生図書・用品申込書 (入力用)'!E61</f>
        <v>0</v>
      </c>
      <c r="F61" s="1068">
        <f>'安全衛生図書・用品申込書 (入力用)'!F61</f>
        <v>0</v>
      </c>
      <c r="G61" s="1068">
        <f>'安全衛生図書・用品申込書 (入力用)'!G61</f>
        <v>0</v>
      </c>
      <c r="H61" s="1068">
        <f>'安全衛生図書・用品申込書 (入力用)'!H61</f>
        <v>0</v>
      </c>
      <c r="I61" s="1069">
        <f>'安全衛生図書・用品申込書 (入力用)'!I61</f>
        <v>0</v>
      </c>
      <c r="J61" s="1075" t="str">
        <f t="shared" si="0"/>
        <v/>
      </c>
      <c r="K61" s="1094"/>
      <c r="L61" s="1094"/>
      <c r="M61" s="1076"/>
      <c r="N61" s="1076"/>
      <c r="O61" s="1077"/>
      <c r="P61" s="439" t="str">
        <f>IF('安全衛生図書・用品申込書 (入力用)'!P61="","",'安全衛生図書・用品申込書 (入力用)'!P61)</f>
        <v/>
      </c>
      <c r="Q61" s="1061" t="str">
        <f t="shared" si="36"/>
        <v/>
      </c>
      <c r="R61" s="1062"/>
      <c r="S61" s="213" t="str">
        <f t="shared" si="37"/>
        <v/>
      </c>
      <c r="T61" s="1064" t="str">
        <f>IF('安全衛生図書・用品申込書 (入力用)'!T61="","",'安全衛生図書・用品申込書 (入力用)'!T61)</f>
        <v/>
      </c>
      <c r="U61" s="1065">
        <f>'安全衛生図書・用品申込書 (入力用)'!U61</f>
        <v>0</v>
      </c>
      <c r="V61" s="1065">
        <f>'安全衛生図書・用品申込書 (入力用)'!V61</f>
        <v>0</v>
      </c>
      <c r="W61" s="1065">
        <f>'安全衛生図書・用品申込書 (入力用)'!W61</f>
        <v>0</v>
      </c>
      <c r="X61" s="1065">
        <f>'安全衛生図書・用品申込書 (入力用)'!X61</f>
        <v>0</v>
      </c>
      <c r="Y61" s="1066">
        <f>'安全衛生図書・用品申込書 (入力用)'!Y61</f>
        <v>0</v>
      </c>
      <c r="Z61" s="176" t="str">
        <f t="shared" si="26"/>
        <v/>
      </c>
      <c r="AA61" s="288" t="str">
        <f t="shared" si="27"/>
        <v/>
      </c>
      <c r="AB61" s="1056"/>
      <c r="AC61" s="1057"/>
      <c r="AD61" s="1057"/>
      <c r="AF61" s="312">
        <f t="shared" si="2"/>
        <v>0</v>
      </c>
      <c r="AG61" s="360">
        <f t="shared" si="3"/>
        <v>4</v>
      </c>
      <c r="AH61" s="57" t="str">
        <f t="shared" si="4"/>
        <v/>
      </c>
      <c r="AI61" s="57" t="str">
        <f t="shared" si="5"/>
        <v/>
      </c>
      <c r="AJ61" s="57" t="str">
        <f t="shared" si="6"/>
        <v/>
      </c>
      <c r="AK61" s="57" t="str">
        <f t="shared" si="7"/>
        <v/>
      </c>
      <c r="AL61" s="57" t="str">
        <f t="shared" si="28"/>
        <v/>
      </c>
      <c r="AM61" s="57" t="str">
        <f t="shared" si="29"/>
        <v/>
      </c>
      <c r="AN61" s="435" t="str">
        <f t="shared" si="30"/>
        <v/>
      </c>
      <c r="AO61" s="214">
        <f t="shared" si="31"/>
        <v>8</v>
      </c>
      <c r="AP61" s="214">
        <f t="shared" si="32"/>
        <v>0</v>
      </c>
      <c r="AQ61" s="57"/>
      <c r="AR61" s="215" t="str">
        <f t="shared" si="8"/>
        <v/>
      </c>
      <c r="AT61" s="181"/>
      <c r="AU61" s="217"/>
      <c r="AV61" s="215" t="str">
        <f t="shared" si="9"/>
        <v/>
      </c>
      <c r="AW61" s="218">
        <f t="shared" si="10"/>
        <v>0</v>
      </c>
      <c r="AX61" s="184">
        <f t="shared" si="38"/>
        <v>0</v>
      </c>
      <c r="AY61" s="219">
        <f t="shared" si="33"/>
        <v>0</v>
      </c>
      <c r="BD61" s="217"/>
      <c r="BE61" s="215" t="str">
        <f t="shared" si="12"/>
        <v/>
      </c>
      <c r="BF61" s="218">
        <f t="shared" si="13"/>
        <v>0</v>
      </c>
      <c r="BG61" s="184">
        <f t="shared" si="40"/>
        <v>0</v>
      </c>
      <c r="BH61" s="219">
        <f t="shared" si="41"/>
        <v>0</v>
      </c>
      <c r="BJ61" s="181">
        <f t="shared" si="42"/>
        <v>0</v>
      </c>
      <c r="BK61" s="215" t="str">
        <f t="shared" si="17"/>
        <v/>
      </c>
      <c r="BL61" s="218">
        <f t="shared" si="18"/>
        <v>0</v>
      </c>
      <c r="BM61" s="184">
        <f t="shared" si="34"/>
        <v>0</v>
      </c>
      <c r="BN61" s="219">
        <f t="shared" si="35"/>
        <v>0</v>
      </c>
      <c r="BO61" s="218"/>
      <c r="BP61" s="220">
        <f t="shared" si="19"/>
        <v>0</v>
      </c>
      <c r="BQ61" s="218">
        <f t="shared" si="20"/>
        <v>0</v>
      </c>
      <c r="BR61" s="218">
        <f t="shared" si="21"/>
        <v>0</v>
      </c>
      <c r="BS61" s="218">
        <f t="shared" si="22"/>
        <v>0</v>
      </c>
      <c r="BT61" s="184">
        <f t="shared" si="23"/>
        <v>0</v>
      </c>
      <c r="BU61" s="221">
        <f t="shared" si="24"/>
        <v>0</v>
      </c>
      <c r="BV61" s="218"/>
      <c r="BW61" s="426">
        <f t="shared" si="39"/>
        <v>0</v>
      </c>
      <c r="BX61" s="1124"/>
      <c r="BY61" s="407" t="s">
        <v>722</v>
      </c>
      <c r="BZ61" s="407" t="s">
        <v>727</v>
      </c>
      <c r="CA61" s="427">
        <v>2</v>
      </c>
      <c r="CB61" s="218"/>
    </row>
    <row r="62" spans="1:80" ht="30" customHeight="1" x14ac:dyDescent="0.15">
      <c r="A62" s="396"/>
      <c r="B62" s="1038">
        <v>17</v>
      </c>
      <c r="C62" s="1039"/>
      <c r="D62" s="1067" t="str">
        <f>IF('安全衛生図書・用品申込書 (入力用)'!D62="","",'安全衛生図書・用品申込書 (入力用)'!D62)</f>
        <v/>
      </c>
      <c r="E62" s="1068">
        <f>'安全衛生図書・用品申込書 (入力用)'!E62</f>
        <v>0</v>
      </c>
      <c r="F62" s="1068">
        <f>'安全衛生図書・用品申込書 (入力用)'!F62</f>
        <v>0</v>
      </c>
      <c r="G62" s="1068">
        <f>'安全衛生図書・用品申込書 (入力用)'!G62</f>
        <v>0</v>
      </c>
      <c r="H62" s="1068">
        <f>'安全衛生図書・用品申込書 (入力用)'!H62</f>
        <v>0</v>
      </c>
      <c r="I62" s="1069">
        <f>'安全衛生図書・用品申込書 (入力用)'!I62</f>
        <v>0</v>
      </c>
      <c r="J62" s="1075" t="str">
        <f t="shared" si="0"/>
        <v/>
      </c>
      <c r="K62" s="1094"/>
      <c r="L62" s="1094"/>
      <c r="M62" s="1076"/>
      <c r="N62" s="1076"/>
      <c r="O62" s="1077"/>
      <c r="P62" s="439" t="str">
        <f>IF('安全衛生図書・用品申込書 (入力用)'!P62="","",'安全衛生図書・用品申込書 (入力用)'!P62)</f>
        <v/>
      </c>
      <c r="Q62" s="1061" t="str">
        <f t="shared" si="36"/>
        <v/>
      </c>
      <c r="R62" s="1062"/>
      <c r="S62" s="213" t="str">
        <f t="shared" si="37"/>
        <v/>
      </c>
      <c r="T62" s="1064" t="str">
        <f>IF('安全衛生図書・用品申込書 (入力用)'!T62="","",'安全衛生図書・用品申込書 (入力用)'!T62)</f>
        <v/>
      </c>
      <c r="U62" s="1065">
        <f>'安全衛生図書・用品申込書 (入力用)'!U62</f>
        <v>0</v>
      </c>
      <c r="V62" s="1065">
        <f>'安全衛生図書・用品申込書 (入力用)'!V62</f>
        <v>0</v>
      </c>
      <c r="W62" s="1065">
        <f>'安全衛生図書・用品申込書 (入力用)'!W62</f>
        <v>0</v>
      </c>
      <c r="X62" s="1065">
        <f>'安全衛生図書・用品申込書 (入力用)'!X62</f>
        <v>0</v>
      </c>
      <c r="Y62" s="1066">
        <f>'安全衛生図書・用品申込書 (入力用)'!Y62</f>
        <v>0</v>
      </c>
      <c r="Z62" s="176" t="str">
        <f t="shared" si="26"/>
        <v/>
      </c>
      <c r="AA62" s="288" t="str">
        <f t="shared" si="27"/>
        <v/>
      </c>
      <c r="AB62" s="1056"/>
      <c r="AC62" s="1057"/>
      <c r="AD62" s="1057"/>
      <c r="AF62" s="312">
        <f t="shared" si="2"/>
        <v>0</v>
      </c>
      <c r="AG62" s="360">
        <f t="shared" si="3"/>
        <v>4</v>
      </c>
      <c r="AH62" s="57" t="str">
        <f t="shared" si="4"/>
        <v/>
      </c>
      <c r="AI62" s="57" t="str">
        <f t="shared" si="5"/>
        <v/>
      </c>
      <c r="AJ62" s="57" t="str">
        <f t="shared" si="6"/>
        <v/>
      </c>
      <c r="AK62" s="57" t="str">
        <f t="shared" si="7"/>
        <v/>
      </c>
      <c r="AL62" s="57" t="str">
        <f t="shared" si="28"/>
        <v/>
      </c>
      <c r="AM62" s="57" t="str">
        <f t="shared" si="29"/>
        <v/>
      </c>
      <c r="AN62" s="435" t="str">
        <f t="shared" si="30"/>
        <v/>
      </c>
      <c r="AO62" s="214">
        <f t="shared" si="31"/>
        <v>8</v>
      </c>
      <c r="AP62" s="214">
        <f t="shared" si="32"/>
        <v>0</v>
      </c>
      <c r="AQ62" s="57"/>
      <c r="AR62" s="215" t="str">
        <f t="shared" si="8"/>
        <v/>
      </c>
      <c r="AT62" s="181"/>
      <c r="AU62" s="217"/>
      <c r="AV62" s="215" t="str">
        <f t="shared" si="9"/>
        <v/>
      </c>
      <c r="AW62" s="218">
        <f t="shared" si="10"/>
        <v>0</v>
      </c>
      <c r="AX62" s="184">
        <f t="shared" si="38"/>
        <v>0</v>
      </c>
      <c r="AY62" s="219">
        <f t="shared" si="33"/>
        <v>0</v>
      </c>
      <c r="BD62" s="217"/>
      <c r="BE62" s="215" t="str">
        <f t="shared" si="12"/>
        <v/>
      </c>
      <c r="BF62" s="218">
        <f t="shared" si="13"/>
        <v>0</v>
      </c>
      <c r="BG62" s="184">
        <f t="shared" si="40"/>
        <v>0</v>
      </c>
      <c r="BH62" s="219">
        <f t="shared" si="41"/>
        <v>0</v>
      </c>
      <c r="BJ62" s="181">
        <f t="shared" si="42"/>
        <v>0</v>
      </c>
      <c r="BK62" s="215" t="str">
        <f t="shared" si="17"/>
        <v/>
      </c>
      <c r="BL62" s="218">
        <f t="shared" si="18"/>
        <v>0</v>
      </c>
      <c r="BM62" s="184">
        <f t="shared" si="34"/>
        <v>0</v>
      </c>
      <c r="BN62" s="219">
        <f t="shared" si="35"/>
        <v>0</v>
      </c>
      <c r="BO62" s="218"/>
      <c r="BP62" s="220">
        <f t="shared" si="19"/>
        <v>0</v>
      </c>
      <c r="BQ62" s="218">
        <f t="shared" si="20"/>
        <v>0</v>
      </c>
      <c r="BR62" s="218">
        <f t="shared" si="21"/>
        <v>0</v>
      </c>
      <c r="BS62" s="218">
        <f t="shared" si="22"/>
        <v>0</v>
      </c>
      <c r="BT62" s="184">
        <f t="shared" si="23"/>
        <v>0</v>
      </c>
      <c r="BU62" s="221">
        <f t="shared" si="24"/>
        <v>0</v>
      </c>
      <c r="BV62" s="218"/>
      <c r="BW62" s="426">
        <f t="shared" si="39"/>
        <v>0</v>
      </c>
      <c r="BX62" s="1124"/>
      <c r="BY62" s="407" t="s">
        <v>722</v>
      </c>
      <c r="BZ62" s="407" t="s">
        <v>728</v>
      </c>
      <c r="CA62" s="427">
        <v>2</v>
      </c>
      <c r="CB62" s="218"/>
    </row>
    <row r="63" spans="1:80" ht="30" customHeight="1" x14ac:dyDescent="0.15">
      <c r="A63" s="396"/>
      <c r="B63" s="1038">
        <v>18</v>
      </c>
      <c r="C63" s="1039"/>
      <c r="D63" s="1067" t="str">
        <f>IF('安全衛生図書・用品申込書 (入力用)'!D63="","",'安全衛生図書・用品申込書 (入力用)'!D63)</f>
        <v/>
      </c>
      <c r="E63" s="1068">
        <f>'安全衛生図書・用品申込書 (入力用)'!E63</f>
        <v>0</v>
      </c>
      <c r="F63" s="1068">
        <f>'安全衛生図書・用品申込書 (入力用)'!F63</f>
        <v>0</v>
      </c>
      <c r="G63" s="1068">
        <f>'安全衛生図書・用品申込書 (入力用)'!G63</f>
        <v>0</v>
      </c>
      <c r="H63" s="1068">
        <f>'安全衛生図書・用品申込書 (入力用)'!H63</f>
        <v>0</v>
      </c>
      <c r="I63" s="1069">
        <f>'安全衛生図書・用品申込書 (入力用)'!I63</f>
        <v>0</v>
      </c>
      <c r="J63" s="1075" t="str">
        <f t="shared" si="0"/>
        <v/>
      </c>
      <c r="K63" s="1094"/>
      <c r="L63" s="1094"/>
      <c r="M63" s="1076"/>
      <c r="N63" s="1076"/>
      <c r="O63" s="1077"/>
      <c r="P63" s="439" t="str">
        <f>IF('安全衛生図書・用品申込書 (入力用)'!P63="","",'安全衛生図書・用品申込書 (入力用)'!P63)</f>
        <v/>
      </c>
      <c r="Q63" s="1061" t="str">
        <f t="shared" si="36"/>
        <v/>
      </c>
      <c r="R63" s="1062"/>
      <c r="S63" s="213" t="str">
        <f t="shared" si="37"/>
        <v/>
      </c>
      <c r="T63" s="1064" t="str">
        <f>IF('安全衛生図書・用品申込書 (入力用)'!T63="","",'安全衛生図書・用品申込書 (入力用)'!T63)</f>
        <v/>
      </c>
      <c r="U63" s="1065">
        <f>'安全衛生図書・用品申込書 (入力用)'!U63</f>
        <v>0</v>
      </c>
      <c r="V63" s="1065">
        <f>'安全衛生図書・用品申込書 (入力用)'!V63</f>
        <v>0</v>
      </c>
      <c r="W63" s="1065">
        <f>'安全衛生図書・用品申込書 (入力用)'!W63</f>
        <v>0</v>
      </c>
      <c r="X63" s="1065">
        <f>'安全衛生図書・用品申込書 (入力用)'!X63</f>
        <v>0</v>
      </c>
      <c r="Y63" s="1066">
        <f>'安全衛生図書・用品申込書 (入力用)'!Y63</f>
        <v>0</v>
      </c>
      <c r="Z63" s="176" t="str">
        <f t="shared" si="26"/>
        <v/>
      </c>
      <c r="AA63" s="288" t="str">
        <f t="shared" si="27"/>
        <v/>
      </c>
      <c r="AB63" s="1056"/>
      <c r="AC63" s="1057"/>
      <c r="AD63" s="1057"/>
      <c r="AF63" s="312">
        <f t="shared" si="2"/>
        <v>0</v>
      </c>
      <c r="AG63" s="360">
        <f t="shared" si="3"/>
        <v>4</v>
      </c>
      <c r="AH63" s="57" t="str">
        <f t="shared" si="4"/>
        <v/>
      </c>
      <c r="AI63" s="57" t="str">
        <f t="shared" si="5"/>
        <v/>
      </c>
      <c r="AJ63" s="57" t="str">
        <f t="shared" si="6"/>
        <v/>
      </c>
      <c r="AK63" s="57" t="str">
        <f t="shared" si="7"/>
        <v/>
      </c>
      <c r="AL63" s="57" t="str">
        <f t="shared" si="28"/>
        <v/>
      </c>
      <c r="AM63" s="57" t="str">
        <f t="shared" si="29"/>
        <v/>
      </c>
      <c r="AN63" s="435" t="str">
        <f t="shared" si="30"/>
        <v/>
      </c>
      <c r="AO63" s="214">
        <f t="shared" si="31"/>
        <v>8</v>
      </c>
      <c r="AP63" s="214">
        <f t="shared" si="32"/>
        <v>0</v>
      </c>
      <c r="AQ63" s="57"/>
      <c r="AR63" s="215" t="str">
        <f t="shared" si="8"/>
        <v/>
      </c>
      <c r="AT63" s="181"/>
      <c r="AU63" s="217"/>
      <c r="AV63" s="215" t="str">
        <f t="shared" si="9"/>
        <v/>
      </c>
      <c r="AW63" s="218">
        <f t="shared" si="10"/>
        <v>0</v>
      </c>
      <c r="AX63" s="184">
        <f t="shared" si="38"/>
        <v>0</v>
      </c>
      <c r="AY63" s="219">
        <f t="shared" si="33"/>
        <v>0</v>
      </c>
      <c r="BD63" s="217"/>
      <c r="BE63" s="215" t="str">
        <f t="shared" si="12"/>
        <v/>
      </c>
      <c r="BF63" s="218">
        <f t="shared" si="13"/>
        <v>0</v>
      </c>
      <c r="BG63" s="184">
        <f t="shared" si="40"/>
        <v>0</v>
      </c>
      <c r="BH63" s="219">
        <f t="shared" si="41"/>
        <v>0</v>
      </c>
      <c r="BJ63" s="181">
        <f t="shared" si="42"/>
        <v>0</v>
      </c>
      <c r="BK63" s="215" t="str">
        <f t="shared" si="17"/>
        <v/>
      </c>
      <c r="BL63" s="218">
        <f t="shared" si="18"/>
        <v>0</v>
      </c>
      <c r="BM63" s="184">
        <f t="shared" si="34"/>
        <v>0</v>
      </c>
      <c r="BN63" s="219">
        <f t="shared" si="35"/>
        <v>0</v>
      </c>
      <c r="BO63" s="218"/>
      <c r="BP63" s="220">
        <f t="shared" si="19"/>
        <v>0</v>
      </c>
      <c r="BQ63" s="218">
        <f t="shared" si="20"/>
        <v>0</v>
      </c>
      <c r="BR63" s="218">
        <f t="shared" si="21"/>
        <v>0</v>
      </c>
      <c r="BS63" s="218">
        <f t="shared" si="22"/>
        <v>0</v>
      </c>
      <c r="BT63" s="184">
        <f t="shared" si="23"/>
        <v>0</v>
      </c>
      <c r="BU63" s="221">
        <f t="shared" si="24"/>
        <v>0</v>
      </c>
      <c r="BV63" s="218"/>
      <c r="BW63" s="426">
        <f t="shared" si="39"/>
        <v>0</v>
      </c>
      <c r="BX63" s="1124"/>
      <c r="BY63" s="407" t="s">
        <v>722</v>
      </c>
      <c r="BZ63" s="407" t="s">
        <v>729</v>
      </c>
      <c r="CA63" s="427">
        <v>2</v>
      </c>
      <c r="CB63" s="218"/>
    </row>
    <row r="64" spans="1:80" ht="30" customHeight="1" x14ac:dyDescent="0.15">
      <c r="A64" s="396"/>
      <c r="B64" s="1038">
        <v>19</v>
      </c>
      <c r="C64" s="1039"/>
      <c r="D64" s="1067" t="str">
        <f>IF('安全衛生図書・用品申込書 (入力用)'!D64="","",'安全衛生図書・用品申込書 (入力用)'!D64)</f>
        <v/>
      </c>
      <c r="E64" s="1068">
        <f>'安全衛生図書・用品申込書 (入力用)'!E64</f>
        <v>0</v>
      </c>
      <c r="F64" s="1068">
        <f>'安全衛生図書・用品申込書 (入力用)'!F64</f>
        <v>0</v>
      </c>
      <c r="G64" s="1068">
        <f>'安全衛生図書・用品申込書 (入力用)'!G64</f>
        <v>0</v>
      </c>
      <c r="H64" s="1068">
        <f>'安全衛生図書・用品申込書 (入力用)'!H64</f>
        <v>0</v>
      </c>
      <c r="I64" s="1069">
        <f>'安全衛生図書・用品申込書 (入力用)'!I64</f>
        <v>0</v>
      </c>
      <c r="J64" s="1075" t="str">
        <f t="shared" si="0"/>
        <v/>
      </c>
      <c r="K64" s="1094"/>
      <c r="L64" s="1094"/>
      <c r="M64" s="1076"/>
      <c r="N64" s="1076"/>
      <c r="O64" s="1077"/>
      <c r="P64" s="439" t="str">
        <f>IF('安全衛生図書・用品申込書 (入力用)'!P64="","",'安全衛生図書・用品申込書 (入力用)'!P64)</f>
        <v/>
      </c>
      <c r="Q64" s="1061" t="str">
        <f t="shared" si="36"/>
        <v/>
      </c>
      <c r="R64" s="1062"/>
      <c r="S64" s="213" t="str">
        <f t="shared" si="37"/>
        <v/>
      </c>
      <c r="T64" s="1064" t="str">
        <f>IF('安全衛生図書・用品申込書 (入力用)'!T64="","",'安全衛生図書・用品申込書 (入力用)'!T64)</f>
        <v/>
      </c>
      <c r="U64" s="1065">
        <f>'安全衛生図書・用品申込書 (入力用)'!U64</f>
        <v>0</v>
      </c>
      <c r="V64" s="1065">
        <f>'安全衛生図書・用品申込書 (入力用)'!V64</f>
        <v>0</v>
      </c>
      <c r="W64" s="1065">
        <f>'安全衛生図書・用品申込書 (入力用)'!W64</f>
        <v>0</v>
      </c>
      <c r="X64" s="1065">
        <f>'安全衛生図書・用品申込書 (入力用)'!X64</f>
        <v>0</v>
      </c>
      <c r="Y64" s="1066">
        <f>'安全衛生図書・用品申込書 (入力用)'!Y64</f>
        <v>0</v>
      </c>
      <c r="Z64" s="176" t="str">
        <f t="shared" si="26"/>
        <v/>
      </c>
      <c r="AA64" s="288" t="str">
        <f t="shared" si="27"/>
        <v/>
      </c>
      <c r="AB64" s="1056"/>
      <c r="AC64" s="1057"/>
      <c r="AD64" s="1057"/>
      <c r="AF64" s="312">
        <f t="shared" si="2"/>
        <v>0</v>
      </c>
      <c r="AG64" s="360">
        <f t="shared" si="3"/>
        <v>4</v>
      </c>
      <c r="AH64" s="57" t="str">
        <f t="shared" si="4"/>
        <v/>
      </c>
      <c r="AI64" s="57" t="str">
        <f t="shared" si="5"/>
        <v/>
      </c>
      <c r="AJ64" s="57" t="str">
        <f t="shared" si="6"/>
        <v/>
      </c>
      <c r="AK64" s="57" t="str">
        <f t="shared" si="7"/>
        <v/>
      </c>
      <c r="AL64" s="57" t="str">
        <f t="shared" si="28"/>
        <v/>
      </c>
      <c r="AM64" s="57" t="str">
        <f t="shared" si="29"/>
        <v/>
      </c>
      <c r="AN64" s="435" t="str">
        <f t="shared" si="30"/>
        <v/>
      </c>
      <c r="AO64" s="214">
        <f t="shared" si="31"/>
        <v>8</v>
      </c>
      <c r="AP64" s="214">
        <f t="shared" si="32"/>
        <v>0</v>
      </c>
      <c r="AQ64" s="57"/>
      <c r="AR64" s="215" t="str">
        <f t="shared" si="8"/>
        <v/>
      </c>
      <c r="AT64" s="181"/>
      <c r="AU64" s="217"/>
      <c r="AV64" s="215" t="str">
        <f t="shared" si="9"/>
        <v/>
      </c>
      <c r="AW64" s="218">
        <f t="shared" si="10"/>
        <v>0</v>
      </c>
      <c r="AX64" s="184">
        <f t="shared" si="38"/>
        <v>0</v>
      </c>
      <c r="AY64" s="219">
        <f t="shared" si="33"/>
        <v>0</v>
      </c>
      <c r="BD64" s="217"/>
      <c r="BE64" s="215" t="str">
        <f t="shared" si="12"/>
        <v/>
      </c>
      <c r="BF64" s="218">
        <f t="shared" si="13"/>
        <v>0</v>
      </c>
      <c r="BG64" s="184">
        <f t="shared" si="40"/>
        <v>0</v>
      </c>
      <c r="BH64" s="219">
        <f t="shared" si="41"/>
        <v>0</v>
      </c>
      <c r="BJ64" s="181">
        <f t="shared" si="42"/>
        <v>0</v>
      </c>
      <c r="BK64" s="215" t="str">
        <f t="shared" si="17"/>
        <v/>
      </c>
      <c r="BL64" s="218">
        <f t="shared" si="18"/>
        <v>0</v>
      </c>
      <c r="BM64" s="184">
        <f t="shared" si="34"/>
        <v>0</v>
      </c>
      <c r="BN64" s="219">
        <f t="shared" si="35"/>
        <v>0</v>
      </c>
      <c r="BO64" s="218"/>
      <c r="BP64" s="220">
        <f t="shared" si="19"/>
        <v>0</v>
      </c>
      <c r="BQ64" s="218">
        <f t="shared" si="20"/>
        <v>0</v>
      </c>
      <c r="BR64" s="218">
        <f t="shared" si="21"/>
        <v>0</v>
      </c>
      <c r="BS64" s="218">
        <f t="shared" si="22"/>
        <v>0</v>
      </c>
      <c r="BT64" s="184">
        <f t="shared" si="23"/>
        <v>0</v>
      </c>
      <c r="BU64" s="221">
        <f t="shared" si="24"/>
        <v>0</v>
      </c>
      <c r="BV64" s="218"/>
      <c r="BW64" s="426">
        <f t="shared" si="39"/>
        <v>0</v>
      </c>
      <c r="BX64" s="1124"/>
      <c r="BY64" s="407" t="s">
        <v>722</v>
      </c>
      <c r="BZ64" s="407" t="s">
        <v>730</v>
      </c>
      <c r="CA64" s="427">
        <v>2</v>
      </c>
      <c r="CB64" s="218"/>
    </row>
    <row r="65" spans="1:80" ht="30" customHeight="1" x14ac:dyDescent="0.15">
      <c r="A65" s="396"/>
      <c r="B65" s="1038">
        <v>20</v>
      </c>
      <c r="C65" s="1039"/>
      <c r="D65" s="1067" t="str">
        <f>IF('安全衛生図書・用品申込書 (入力用)'!D65="","",'安全衛生図書・用品申込書 (入力用)'!D65)</f>
        <v/>
      </c>
      <c r="E65" s="1068">
        <f>'安全衛生図書・用品申込書 (入力用)'!E65</f>
        <v>0</v>
      </c>
      <c r="F65" s="1068">
        <f>'安全衛生図書・用品申込書 (入力用)'!F65</f>
        <v>0</v>
      </c>
      <c r="G65" s="1068">
        <f>'安全衛生図書・用品申込書 (入力用)'!G65</f>
        <v>0</v>
      </c>
      <c r="H65" s="1068">
        <f>'安全衛生図書・用品申込書 (入力用)'!H65</f>
        <v>0</v>
      </c>
      <c r="I65" s="1069">
        <f>'安全衛生図書・用品申込書 (入力用)'!I65</f>
        <v>0</v>
      </c>
      <c r="J65" s="1075" t="str">
        <f t="shared" si="0"/>
        <v/>
      </c>
      <c r="K65" s="1094"/>
      <c r="L65" s="1094"/>
      <c r="M65" s="1076"/>
      <c r="N65" s="1076"/>
      <c r="O65" s="1077"/>
      <c r="P65" s="439" t="str">
        <f>IF('安全衛生図書・用品申込書 (入力用)'!P65="","",'安全衛生図書・用品申込書 (入力用)'!P65)</f>
        <v/>
      </c>
      <c r="Q65" s="1061" t="str">
        <f t="shared" si="36"/>
        <v/>
      </c>
      <c r="R65" s="1062"/>
      <c r="S65" s="213" t="str">
        <f t="shared" si="37"/>
        <v/>
      </c>
      <c r="T65" s="1064" t="str">
        <f>IF('安全衛生図書・用品申込書 (入力用)'!T65="","",'安全衛生図書・用品申込書 (入力用)'!T65)</f>
        <v/>
      </c>
      <c r="U65" s="1065">
        <f>'安全衛生図書・用品申込書 (入力用)'!U65</f>
        <v>0</v>
      </c>
      <c r="V65" s="1065">
        <f>'安全衛生図書・用品申込書 (入力用)'!V65</f>
        <v>0</v>
      </c>
      <c r="W65" s="1065">
        <f>'安全衛生図書・用品申込書 (入力用)'!W65</f>
        <v>0</v>
      </c>
      <c r="X65" s="1065">
        <f>'安全衛生図書・用品申込書 (入力用)'!X65</f>
        <v>0</v>
      </c>
      <c r="Y65" s="1066">
        <f>'安全衛生図書・用品申込書 (入力用)'!Y65</f>
        <v>0</v>
      </c>
      <c r="Z65" s="176" t="str">
        <f t="shared" si="26"/>
        <v/>
      </c>
      <c r="AA65" s="288" t="str">
        <f t="shared" si="27"/>
        <v/>
      </c>
      <c r="AB65" s="1056"/>
      <c r="AC65" s="1057"/>
      <c r="AD65" s="1057"/>
      <c r="AF65" s="312">
        <f t="shared" si="2"/>
        <v>0</v>
      </c>
      <c r="AG65" s="360">
        <f t="shared" si="3"/>
        <v>4</v>
      </c>
      <c r="AH65" s="57" t="str">
        <f t="shared" si="4"/>
        <v/>
      </c>
      <c r="AI65" s="57" t="str">
        <f t="shared" si="5"/>
        <v/>
      </c>
      <c r="AJ65" s="57" t="str">
        <f t="shared" si="6"/>
        <v/>
      </c>
      <c r="AK65" s="57" t="str">
        <f t="shared" si="7"/>
        <v/>
      </c>
      <c r="AL65" s="57" t="str">
        <f t="shared" si="28"/>
        <v/>
      </c>
      <c r="AM65" s="57" t="str">
        <f t="shared" si="29"/>
        <v/>
      </c>
      <c r="AN65" s="435" t="str">
        <f t="shared" si="30"/>
        <v/>
      </c>
      <c r="AO65" s="214">
        <f t="shared" si="31"/>
        <v>8</v>
      </c>
      <c r="AP65" s="214">
        <f t="shared" si="32"/>
        <v>0</v>
      </c>
      <c r="AQ65" s="57"/>
      <c r="AR65" s="215" t="str">
        <f t="shared" si="8"/>
        <v/>
      </c>
      <c r="AT65" s="181"/>
      <c r="AU65" s="217"/>
      <c r="AV65" s="215" t="str">
        <f t="shared" si="9"/>
        <v/>
      </c>
      <c r="AW65" s="218">
        <f t="shared" si="10"/>
        <v>0</v>
      </c>
      <c r="AX65" s="184">
        <f t="shared" si="38"/>
        <v>0</v>
      </c>
      <c r="AY65" s="219">
        <f t="shared" si="33"/>
        <v>0</v>
      </c>
      <c r="BD65" s="217"/>
      <c r="BE65" s="215" t="str">
        <f t="shared" si="12"/>
        <v/>
      </c>
      <c r="BF65" s="218">
        <f t="shared" si="13"/>
        <v>0</v>
      </c>
      <c r="BG65" s="184">
        <f t="shared" si="40"/>
        <v>0</v>
      </c>
      <c r="BH65" s="219">
        <f t="shared" si="41"/>
        <v>0</v>
      </c>
      <c r="BJ65" s="181">
        <f t="shared" si="42"/>
        <v>0</v>
      </c>
      <c r="BK65" s="215" t="str">
        <f t="shared" si="17"/>
        <v/>
      </c>
      <c r="BL65" s="218">
        <f t="shared" si="18"/>
        <v>0</v>
      </c>
      <c r="BM65" s="184">
        <f t="shared" si="34"/>
        <v>0</v>
      </c>
      <c r="BN65" s="219">
        <f t="shared" si="35"/>
        <v>0</v>
      </c>
      <c r="BO65" s="218"/>
      <c r="BP65" s="220">
        <f t="shared" si="19"/>
        <v>0</v>
      </c>
      <c r="BQ65" s="218">
        <f t="shared" si="20"/>
        <v>0</v>
      </c>
      <c r="BR65" s="218">
        <f t="shared" si="21"/>
        <v>0</v>
      </c>
      <c r="BS65" s="218">
        <f t="shared" si="22"/>
        <v>0</v>
      </c>
      <c r="BT65" s="184">
        <f t="shared" si="23"/>
        <v>0</v>
      </c>
      <c r="BU65" s="221">
        <f t="shared" si="24"/>
        <v>0</v>
      </c>
      <c r="BV65" s="218"/>
      <c r="BW65" s="426">
        <f t="shared" si="39"/>
        <v>0</v>
      </c>
      <c r="BX65" s="1124"/>
      <c r="BY65" s="407" t="s">
        <v>722</v>
      </c>
      <c r="BZ65" s="407" t="s">
        <v>731</v>
      </c>
      <c r="CA65" s="427">
        <v>2</v>
      </c>
      <c r="CB65" s="218"/>
    </row>
    <row r="66" spans="1:80" ht="30" customHeight="1" x14ac:dyDescent="0.15">
      <c r="A66" s="396"/>
      <c r="B66" s="1038">
        <v>21</v>
      </c>
      <c r="C66" s="1039"/>
      <c r="D66" s="1067" t="str">
        <f>IF('安全衛生図書・用品申込書 (入力用)'!D66="","",'安全衛生図書・用品申込書 (入力用)'!D66)</f>
        <v/>
      </c>
      <c r="E66" s="1068">
        <f>'安全衛生図書・用品申込書 (入力用)'!E66</f>
        <v>0</v>
      </c>
      <c r="F66" s="1068">
        <f>'安全衛生図書・用品申込書 (入力用)'!F66</f>
        <v>0</v>
      </c>
      <c r="G66" s="1068">
        <f>'安全衛生図書・用品申込書 (入力用)'!G66</f>
        <v>0</v>
      </c>
      <c r="H66" s="1068">
        <f>'安全衛生図書・用品申込書 (入力用)'!H66</f>
        <v>0</v>
      </c>
      <c r="I66" s="1069">
        <f>'安全衛生図書・用品申込書 (入力用)'!I66</f>
        <v>0</v>
      </c>
      <c r="J66" s="1075" t="str">
        <f t="shared" si="0"/>
        <v/>
      </c>
      <c r="K66" s="1094"/>
      <c r="L66" s="1094"/>
      <c r="M66" s="1076"/>
      <c r="N66" s="1076"/>
      <c r="O66" s="1077"/>
      <c r="P66" s="439" t="str">
        <f>IF('安全衛生図書・用品申込書 (入力用)'!P66="","",'安全衛生図書・用品申込書 (入力用)'!P66)</f>
        <v/>
      </c>
      <c r="Q66" s="1061" t="str">
        <f t="shared" si="36"/>
        <v/>
      </c>
      <c r="R66" s="1062"/>
      <c r="S66" s="213" t="str">
        <f t="shared" si="37"/>
        <v/>
      </c>
      <c r="T66" s="1064" t="str">
        <f>IF('安全衛生図書・用品申込書 (入力用)'!T66="","",'安全衛生図書・用品申込書 (入力用)'!T66)</f>
        <v/>
      </c>
      <c r="U66" s="1065">
        <f>'安全衛生図書・用品申込書 (入力用)'!U66</f>
        <v>0</v>
      </c>
      <c r="V66" s="1065">
        <f>'安全衛生図書・用品申込書 (入力用)'!V66</f>
        <v>0</v>
      </c>
      <c r="W66" s="1065">
        <f>'安全衛生図書・用品申込書 (入力用)'!W66</f>
        <v>0</v>
      </c>
      <c r="X66" s="1065">
        <f>'安全衛生図書・用品申込書 (入力用)'!X66</f>
        <v>0</v>
      </c>
      <c r="Y66" s="1066">
        <f>'安全衛生図書・用品申込書 (入力用)'!Y66</f>
        <v>0</v>
      </c>
      <c r="Z66" s="176" t="str">
        <f t="shared" si="26"/>
        <v/>
      </c>
      <c r="AA66" s="288" t="str">
        <f t="shared" si="27"/>
        <v/>
      </c>
      <c r="AB66" s="1056"/>
      <c r="AC66" s="1057"/>
      <c r="AD66" s="1057"/>
      <c r="AF66" s="312">
        <f t="shared" si="2"/>
        <v>0</v>
      </c>
      <c r="AG66" s="360">
        <f t="shared" si="3"/>
        <v>4</v>
      </c>
      <c r="AH66" s="57" t="str">
        <f t="shared" si="4"/>
        <v/>
      </c>
      <c r="AI66" s="57" t="str">
        <f t="shared" si="5"/>
        <v/>
      </c>
      <c r="AJ66" s="57" t="str">
        <f t="shared" si="6"/>
        <v/>
      </c>
      <c r="AK66" s="57" t="str">
        <f t="shared" si="7"/>
        <v/>
      </c>
      <c r="AL66" s="57" t="str">
        <f t="shared" si="28"/>
        <v/>
      </c>
      <c r="AM66" s="57" t="str">
        <f t="shared" si="29"/>
        <v/>
      </c>
      <c r="AN66" s="435" t="str">
        <f t="shared" si="30"/>
        <v/>
      </c>
      <c r="AO66" s="214">
        <f t="shared" si="31"/>
        <v>8</v>
      </c>
      <c r="AP66" s="214">
        <f t="shared" si="32"/>
        <v>0</v>
      </c>
      <c r="AQ66" s="57"/>
      <c r="AR66" s="215" t="str">
        <f t="shared" si="8"/>
        <v/>
      </c>
      <c r="AT66" s="181"/>
      <c r="AU66" s="217"/>
      <c r="AV66" s="215" t="str">
        <f t="shared" si="9"/>
        <v/>
      </c>
      <c r="AW66" s="218">
        <f t="shared" si="10"/>
        <v>0</v>
      </c>
      <c r="AX66" s="184">
        <f t="shared" si="38"/>
        <v>0</v>
      </c>
      <c r="AY66" s="219">
        <f t="shared" si="33"/>
        <v>0</v>
      </c>
      <c r="BD66" s="217"/>
      <c r="BE66" s="215" t="str">
        <f t="shared" si="12"/>
        <v/>
      </c>
      <c r="BF66" s="218">
        <f t="shared" si="13"/>
        <v>0</v>
      </c>
      <c r="BG66" s="184">
        <f t="shared" si="40"/>
        <v>0</v>
      </c>
      <c r="BH66" s="219">
        <f t="shared" si="41"/>
        <v>0</v>
      </c>
      <c r="BJ66" s="181">
        <f t="shared" si="42"/>
        <v>0</v>
      </c>
      <c r="BK66" s="215" t="str">
        <f t="shared" si="17"/>
        <v/>
      </c>
      <c r="BL66" s="218">
        <f t="shared" si="18"/>
        <v>0</v>
      </c>
      <c r="BM66" s="184">
        <f t="shared" si="34"/>
        <v>0</v>
      </c>
      <c r="BN66" s="219">
        <f t="shared" si="35"/>
        <v>0</v>
      </c>
      <c r="BO66" s="218"/>
      <c r="BP66" s="220">
        <f t="shared" si="19"/>
        <v>0</v>
      </c>
      <c r="BQ66" s="218">
        <f t="shared" si="20"/>
        <v>0</v>
      </c>
      <c r="BR66" s="218">
        <f t="shared" si="21"/>
        <v>0</v>
      </c>
      <c r="BS66" s="218">
        <f t="shared" si="22"/>
        <v>0</v>
      </c>
      <c r="BT66" s="184">
        <f t="shared" si="23"/>
        <v>0</v>
      </c>
      <c r="BU66" s="221">
        <f t="shared" si="24"/>
        <v>0</v>
      </c>
      <c r="BV66" s="218"/>
      <c r="BW66" s="426">
        <f t="shared" si="39"/>
        <v>0</v>
      </c>
      <c r="BX66" s="1124"/>
      <c r="BY66" s="407" t="s">
        <v>722</v>
      </c>
      <c r="BZ66" s="407" t="s">
        <v>715</v>
      </c>
      <c r="CA66" s="427">
        <v>2</v>
      </c>
      <c r="CB66" s="218"/>
    </row>
    <row r="67" spans="1:80" ht="30" customHeight="1" x14ac:dyDescent="0.15">
      <c r="A67" s="396"/>
      <c r="B67" s="1038">
        <v>22</v>
      </c>
      <c r="C67" s="1039"/>
      <c r="D67" s="1067" t="str">
        <f>IF('安全衛生図書・用品申込書 (入力用)'!D67="","",'安全衛生図書・用品申込書 (入力用)'!D67)</f>
        <v/>
      </c>
      <c r="E67" s="1068">
        <f>'安全衛生図書・用品申込書 (入力用)'!E67</f>
        <v>0</v>
      </c>
      <c r="F67" s="1068">
        <f>'安全衛生図書・用品申込書 (入力用)'!F67</f>
        <v>0</v>
      </c>
      <c r="G67" s="1068">
        <f>'安全衛生図書・用品申込書 (入力用)'!G67</f>
        <v>0</v>
      </c>
      <c r="H67" s="1068">
        <f>'安全衛生図書・用品申込書 (入力用)'!H67</f>
        <v>0</v>
      </c>
      <c r="I67" s="1069">
        <f>'安全衛生図書・用品申込書 (入力用)'!I67</f>
        <v>0</v>
      </c>
      <c r="J67" s="1075" t="str">
        <f t="shared" si="0"/>
        <v/>
      </c>
      <c r="K67" s="1094"/>
      <c r="L67" s="1094"/>
      <c r="M67" s="1076"/>
      <c r="N67" s="1076"/>
      <c r="O67" s="1077"/>
      <c r="P67" s="439" t="str">
        <f>IF('安全衛生図書・用品申込書 (入力用)'!P67="","",'安全衛生図書・用品申込書 (入力用)'!P67)</f>
        <v/>
      </c>
      <c r="Q67" s="1061" t="str">
        <f t="shared" si="36"/>
        <v/>
      </c>
      <c r="R67" s="1062"/>
      <c r="S67" s="213" t="str">
        <f t="shared" si="37"/>
        <v/>
      </c>
      <c r="T67" s="1064" t="str">
        <f>IF('安全衛生図書・用品申込書 (入力用)'!T67="","",'安全衛生図書・用品申込書 (入力用)'!T67)</f>
        <v/>
      </c>
      <c r="U67" s="1065">
        <f>'安全衛生図書・用品申込書 (入力用)'!U67</f>
        <v>0</v>
      </c>
      <c r="V67" s="1065">
        <f>'安全衛生図書・用品申込書 (入力用)'!V67</f>
        <v>0</v>
      </c>
      <c r="W67" s="1065">
        <f>'安全衛生図書・用品申込書 (入力用)'!W67</f>
        <v>0</v>
      </c>
      <c r="X67" s="1065">
        <f>'安全衛生図書・用品申込書 (入力用)'!X67</f>
        <v>0</v>
      </c>
      <c r="Y67" s="1066">
        <f>'安全衛生図書・用品申込書 (入力用)'!Y67</f>
        <v>0</v>
      </c>
      <c r="Z67" s="176" t="str">
        <f t="shared" si="26"/>
        <v/>
      </c>
      <c r="AA67" s="288" t="str">
        <f t="shared" si="27"/>
        <v/>
      </c>
      <c r="AB67" s="1056"/>
      <c r="AC67" s="1057"/>
      <c r="AD67" s="1057"/>
      <c r="AF67" s="312">
        <f t="shared" si="2"/>
        <v>0</v>
      </c>
      <c r="AG67" s="360">
        <f t="shared" si="3"/>
        <v>4</v>
      </c>
      <c r="AH67" s="57" t="str">
        <f t="shared" si="4"/>
        <v/>
      </c>
      <c r="AI67" s="57" t="str">
        <f t="shared" si="5"/>
        <v/>
      </c>
      <c r="AJ67" s="57" t="str">
        <f t="shared" si="6"/>
        <v/>
      </c>
      <c r="AK67" s="57" t="str">
        <f t="shared" si="7"/>
        <v/>
      </c>
      <c r="AL67" s="57" t="str">
        <f t="shared" si="28"/>
        <v/>
      </c>
      <c r="AM67" s="57" t="str">
        <f t="shared" si="29"/>
        <v/>
      </c>
      <c r="AN67" s="435" t="str">
        <f t="shared" si="30"/>
        <v/>
      </c>
      <c r="AO67" s="214">
        <f t="shared" si="31"/>
        <v>8</v>
      </c>
      <c r="AP67" s="214">
        <f t="shared" si="32"/>
        <v>0</v>
      </c>
      <c r="AQ67" s="57"/>
      <c r="AR67" s="215" t="str">
        <f t="shared" si="8"/>
        <v/>
      </c>
      <c r="AT67" s="181"/>
      <c r="AU67" s="217"/>
      <c r="AV67" s="215" t="str">
        <f t="shared" si="9"/>
        <v/>
      </c>
      <c r="AW67" s="218">
        <f t="shared" si="10"/>
        <v>0</v>
      </c>
      <c r="AX67" s="184">
        <f t="shared" si="38"/>
        <v>0</v>
      </c>
      <c r="AY67" s="219">
        <f t="shared" si="33"/>
        <v>0</v>
      </c>
      <c r="BD67" s="217"/>
      <c r="BE67" s="215" t="str">
        <f t="shared" si="12"/>
        <v/>
      </c>
      <c r="BF67" s="218">
        <f t="shared" si="13"/>
        <v>0</v>
      </c>
      <c r="BG67" s="184">
        <f t="shared" si="40"/>
        <v>0</v>
      </c>
      <c r="BH67" s="219">
        <f t="shared" si="41"/>
        <v>0</v>
      </c>
      <c r="BJ67" s="181">
        <f t="shared" si="42"/>
        <v>0</v>
      </c>
      <c r="BK67" s="215" t="str">
        <f t="shared" si="17"/>
        <v/>
      </c>
      <c r="BL67" s="218">
        <f t="shared" si="18"/>
        <v>0</v>
      </c>
      <c r="BM67" s="184">
        <f t="shared" si="34"/>
        <v>0</v>
      </c>
      <c r="BN67" s="219">
        <f t="shared" si="35"/>
        <v>0</v>
      </c>
      <c r="BO67" s="218"/>
      <c r="BP67" s="220">
        <f t="shared" si="19"/>
        <v>0</v>
      </c>
      <c r="BQ67" s="218">
        <f t="shared" si="20"/>
        <v>0</v>
      </c>
      <c r="BR67" s="218">
        <f t="shared" si="21"/>
        <v>0</v>
      </c>
      <c r="BS67" s="218">
        <f t="shared" si="22"/>
        <v>0</v>
      </c>
      <c r="BT67" s="184">
        <f t="shared" si="23"/>
        <v>0</v>
      </c>
      <c r="BU67" s="221">
        <f t="shared" si="24"/>
        <v>0</v>
      </c>
      <c r="BV67" s="218"/>
      <c r="BW67" s="426">
        <f t="shared" si="39"/>
        <v>0</v>
      </c>
      <c r="BX67" s="1125"/>
      <c r="BY67" s="407" t="s">
        <v>722</v>
      </c>
      <c r="BZ67" s="407" t="s">
        <v>1571</v>
      </c>
      <c r="CA67" s="427">
        <v>2</v>
      </c>
      <c r="CB67" s="218"/>
    </row>
    <row r="68" spans="1:80" ht="30" customHeight="1" x14ac:dyDescent="0.15">
      <c r="A68" s="396"/>
      <c r="B68" s="1038">
        <v>23</v>
      </c>
      <c r="C68" s="1039"/>
      <c r="D68" s="1067" t="str">
        <f>IF('安全衛生図書・用品申込書 (入力用)'!D68="","",'安全衛生図書・用品申込書 (入力用)'!D68)</f>
        <v/>
      </c>
      <c r="E68" s="1068">
        <f>'安全衛生図書・用品申込書 (入力用)'!E68</f>
        <v>0</v>
      </c>
      <c r="F68" s="1068">
        <f>'安全衛生図書・用品申込書 (入力用)'!F68</f>
        <v>0</v>
      </c>
      <c r="G68" s="1068">
        <f>'安全衛生図書・用品申込書 (入力用)'!G68</f>
        <v>0</v>
      </c>
      <c r="H68" s="1068">
        <f>'安全衛生図書・用品申込書 (入力用)'!H68</f>
        <v>0</v>
      </c>
      <c r="I68" s="1069">
        <f>'安全衛生図書・用品申込書 (入力用)'!I68</f>
        <v>0</v>
      </c>
      <c r="J68" s="1075" t="str">
        <f t="shared" si="0"/>
        <v/>
      </c>
      <c r="K68" s="1094"/>
      <c r="L68" s="1094"/>
      <c r="M68" s="1076"/>
      <c r="N68" s="1076"/>
      <c r="O68" s="1077"/>
      <c r="P68" s="439" t="str">
        <f>IF('安全衛生図書・用品申込書 (入力用)'!P68="","",'安全衛生図書・用品申込書 (入力用)'!P68)</f>
        <v/>
      </c>
      <c r="Q68" s="1061" t="str">
        <f t="shared" si="36"/>
        <v/>
      </c>
      <c r="R68" s="1062"/>
      <c r="S68" s="213" t="str">
        <f t="shared" si="37"/>
        <v/>
      </c>
      <c r="T68" s="1064" t="str">
        <f>IF('安全衛生図書・用品申込書 (入力用)'!T68="","",'安全衛生図書・用品申込書 (入力用)'!T68)</f>
        <v/>
      </c>
      <c r="U68" s="1065">
        <f>'安全衛生図書・用品申込書 (入力用)'!U68</f>
        <v>0</v>
      </c>
      <c r="V68" s="1065">
        <f>'安全衛生図書・用品申込書 (入力用)'!V68</f>
        <v>0</v>
      </c>
      <c r="W68" s="1065">
        <f>'安全衛生図書・用品申込書 (入力用)'!W68</f>
        <v>0</v>
      </c>
      <c r="X68" s="1065">
        <f>'安全衛生図書・用品申込書 (入力用)'!X68</f>
        <v>0</v>
      </c>
      <c r="Y68" s="1066">
        <f>'安全衛生図書・用品申込書 (入力用)'!Y68</f>
        <v>0</v>
      </c>
      <c r="Z68" s="176" t="str">
        <f t="shared" si="26"/>
        <v/>
      </c>
      <c r="AA68" s="288" t="str">
        <f t="shared" si="27"/>
        <v/>
      </c>
      <c r="AB68" s="1056"/>
      <c r="AC68" s="1057"/>
      <c r="AD68" s="1057"/>
      <c r="AF68" s="312">
        <f t="shared" si="2"/>
        <v>0</v>
      </c>
      <c r="AG68" s="360">
        <f t="shared" si="3"/>
        <v>4</v>
      </c>
      <c r="AH68" s="57" t="str">
        <f t="shared" si="4"/>
        <v/>
      </c>
      <c r="AI68" s="57" t="str">
        <f t="shared" si="5"/>
        <v/>
      </c>
      <c r="AJ68" s="57" t="str">
        <f t="shared" si="6"/>
        <v/>
      </c>
      <c r="AK68" s="57" t="str">
        <f t="shared" si="7"/>
        <v/>
      </c>
      <c r="AL68" s="57" t="str">
        <f t="shared" si="28"/>
        <v/>
      </c>
      <c r="AM68" s="57" t="str">
        <f t="shared" si="29"/>
        <v/>
      </c>
      <c r="AN68" s="435" t="str">
        <f t="shared" si="30"/>
        <v/>
      </c>
      <c r="AO68" s="214">
        <f t="shared" si="31"/>
        <v>8</v>
      </c>
      <c r="AP68" s="214">
        <f t="shared" si="32"/>
        <v>0</v>
      </c>
      <c r="AQ68" s="57"/>
      <c r="AR68" s="215" t="str">
        <f t="shared" si="8"/>
        <v/>
      </c>
      <c r="AT68" s="181"/>
      <c r="AU68" s="217"/>
      <c r="AV68" s="215" t="str">
        <f t="shared" si="9"/>
        <v/>
      </c>
      <c r="AW68" s="218">
        <f t="shared" si="10"/>
        <v>0</v>
      </c>
      <c r="AX68" s="184">
        <f t="shared" si="38"/>
        <v>0</v>
      </c>
      <c r="AY68" s="219">
        <f t="shared" si="33"/>
        <v>0</v>
      </c>
      <c r="BD68" s="217"/>
      <c r="BE68" s="215" t="str">
        <f t="shared" si="12"/>
        <v/>
      </c>
      <c r="BF68" s="218">
        <f t="shared" si="13"/>
        <v>0</v>
      </c>
      <c r="BG68" s="184">
        <f t="shared" si="40"/>
        <v>0</v>
      </c>
      <c r="BH68" s="219">
        <f t="shared" si="41"/>
        <v>0</v>
      </c>
      <c r="BJ68" s="181">
        <f t="shared" si="42"/>
        <v>0</v>
      </c>
      <c r="BK68" s="215" t="str">
        <f t="shared" si="17"/>
        <v/>
      </c>
      <c r="BL68" s="218">
        <f t="shared" si="18"/>
        <v>0</v>
      </c>
      <c r="BM68" s="184">
        <f t="shared" si="34"/>
        <v>0</v>
      </c>
      <c r="BN68" s="219">
        <f t="shared" si="35"/>
        <v>0</v>
      </c>
      <c r="BO68" s="218"/>
      <c r="BP68" s="220">
        <f t="shared" si="19"/>
        <v>0</v>
      </c>
      <c r="BQ68" s="218">
        <f t="shared" si="20"/>
        <v>0</v>
      </c>
      <c r="BR68" s="218">
        <f t="shared" si="21"/>
        <v>0</v>
      </c>
      <c r="BS68" s="218">
        <f t="shared" si="22"/>
        <v>0</v>
      </c>
      <c r="BT68" s="184">
        <f t="shared" si="23"/>
        <v>0</v>
      </c>
      <c r="BU68" s="221">
        <f t="shared" si="24"/>
        <v>0</v>
      </c>
      <c r="BV68" s="218"/>
      <c r="BW68" s="426">
        <f t="shared" si="39"/>
        <v>0</v>
      </c>
      <c r="BX68" s="218"/>
      <c r="BY68" s="218"/>
      <c r="BZ68" s="218"/>
      <c r="CA68" s="428"/>
      <c r="CB68" s="218"/>
    </row>
    <row r="69" spans="1:80" ht="30" customHeight="1" x14ac:dyDescent="0.15">
      <c r="A69" s="396"/>
      <c r="B69" s="1038">
        <v>24</v>
      </c>
      <c r="C69" s="1039"/>
      <c r="D69" s="1067" t="str">
        <f>IF('安全衛生図書・用品申込書 (入力用)'!D69="","",'安全衛生図書・用品申込書 (入力用)'!D69)</f>
        <v/>
      </c>
      <c r="E69" s="1068">
        <f>'安全衛生図書・用品申込書 (入力用)'!E69</f>
        <v>0</v>
      </c>
      <c r="F69" s="1068">
        <f>'安全衛生図書・用品申込書 (入力用)'!F69</f>
        <v>0</v>
      </c>
      <c r="G69" s="1068">
        <f>'安全衛生図書・用品申込書 (入力用)'!G69</f>
        <v>0</v>
      </c>
      <c r="H69" s="1068">
        <f>'安全衛生図書・用品申込書 (入力用)'!H69</f>
        <v>0</v>
      </c>
      <c r="I69" s="1069">
        <f>'安全衛生図書・用品申込書 (入力用)'!I69</f>
        <v>0</v>
      </c>
      <c r="J69" s="1075" t="str">
        <f t="shared" si="0"/>
        <v/>
      </c>
      <c r="K69" s="1094"/>
      <c r="L69" s="1094"/>
      <c r="M69" s="1076"/>
      <c r="N69" s="1076"/>
      <c r="O69" s="1077"/>
      <c r="P69" s="439" t="str">
        <f>IF('安全衛生図書・用品申込書 (入力用)'!P69="","",'安全衛生図書・用品申込書 (入力用)'!P69)</f>
        <v/>
      </c>
      <c r="Q69" s="1061" t="str">
        <f t="shared" si="36"/>
        <v/>
      </c>
      <c r="R69" s="1062"/>
      <c r="S69" s="213" t="str">
        <f t="shared" si="37"/>
        <v/>
      </c>
      <c r="T69" s="1064" t="str">
        <f>IF('安全衛生図書・用品申込書 (入力用)'!T69="","",'安全衛生図書・用品申込書 (入力用)'!T69)</f>
        <v/>
      </c>
      <c r="U69" s="1065">
        <f>'安全衛生図書・用品申込書 (入力用)'!U69</f>
        <v>0</v>
      </c>
      <c r="V69" s="1065">
        <f>'安全衛生図書・用品申込書 (入力用)'!V69</f>
        <v>0</v>
      </c>
      <c r="W69" s="1065">
        <f>'安全衛生図書・用品申込書 (入力用)'!W69</f>
        <v>0</v>
      </c>
      <c r="X69" s="1065">
        <f>'安全衛生図書・用品申込書 (入力用)'!X69</f>
        <v>0</v>
      </c>
      <c r="Y69" s="1066">
        <f>'安全衛生図書・用品申込書 (入力用)'!Y69</f>
        <v>0</v>
      </c>
      <c r="Z69" s="176" t="str">
        <f t="shared" si="26"/>
        <v/>
      </c>
      <c r="AA69" s="288" t="str">
        <f t="shared" si="27"/>
        <v/>
      </c>
      <c r="AB69" s="1056"/>
      <c r="AC69" s="1057"/>
      <c r="AD69" s="1057"/>
      <c r="AF69" s="312">
        <f t="shared" si="2"/>
        <v>0</v>
      </c>
      <c r="AG69" s="360">
        <f t="shared" si="3"/>
        <v>4</v>
      </c>
      <c r="AH69" s="57" t="str">
        <f t="shared" si="4"/>
        <v/>
      </c>
      <c r="AI69" s="57" t="str">
        <f t="shared" si="5"/>
        <v/>
      </c>
      <c r="AJ69" s="57" t="str">
        <f t="shared" si="6"/>
        <v/>
      </c>
      <c r="AK69" s="57" t="str">
        <f t="shared" si="7"/>
        <v/>
      </c>
      <c r="AL69" s="57" t="str">
        <f t="shared" si="28"/>
        <v/>
      </c>
      <c r="AM69" s="57" t="str">
        <f t="shared" si="29"/>
        <v/>
      </c>
      <c r="AN69" s="435" t="str">
        <f t="shared" si="30"/>
        <v/>
      </c>
      <c r="AO69" s="214">
        <f t="shared" si="31"/>
        <v>8</v>
      </c>
      <c r="AP69" s="214">
        <f t="shared" si="32"/>
        <v>0</v>
      </c>
      <c r="AQ69" s="57"/>
      <c r="AR69" s="215" t="str">
        <f t="shared" si="8"/>
        <v/>
      </c>
      <c r="AT69" s="181"/>
      <c r="AU69" s="217"/>
      <c r="AV69" s="215" t="str">
        <f t="shared" si="9"/>
        <v/>
      </c>
      <c r="AW69" s="218">
        <f t="shared" si="10"/>
        <v>0</v>
      </c>
      <c r="AX69" s="184">
        <f t="shared" si="38"/>
        <v>0</v>
      </c>
      <c r="AY69" s="219">
        <f t="shared" si="33"/>
        <v>0</v>
      </c>
      <c r="BD69" s="217"/>
      <c r="BE69" s="215" t="str">
        <f t="shared" si="12"/>
        <v/>
      </c>
      <c r="BF69" s="218">
        <f t="shared" si="13"/>
        <v>0</v>
      </c>
      <c r="BG69" s="184">
        <f t="shared" si="40"/>
        <v>0</v>
      </c>
      <c r="BH69" s="219">
        <f t="shared" si="41"/>
        <v>0</v>
      </c>
      <c r="BJ69" s="181">
        <f t="shared" si="42"/>
        <v>0</v>
      </c>
      <c r="BK69" s="215" t="str">
        <f t="shared" si="17"/>
        <v/>
      </c>
      <c r="BL69" s="218">
        <f t="shared" si="18"/>
        <v>0</v>
      </c>
      <c r="BM69" s="184">
        <f t="shared" si="34"/>
        <v>0</v>
      </c>
      <c r="BN69" s="219">
        <f t="shared" si="35"/>
        <v>0</v>
      </c>
      <c r="BO69" s="218"/>
      <c r="BP69" s="220">
        <f t="shared" si="19"/>
        <v>0</v>
      </c>
      <c r="BQ69" s="218">
        <f t="shared" si="20"/>
        <v>0</v>
      </c>
      <c r="BR69" s="218">
        <f t="shared" si="21"/>
        <v>0</v>
      </c>
      <c r="BS69" s="218">
        <f t="shared" si="22"/>
        <v>0</v>
      </c>
      <c r="BT69" s="184">
        <f t="shared" si="23"/>
        <v>0</v>
      </c>
      <c r="BU69" s="221">
        <f t="shared" si="24"/>
        <v>0</v>
      </c>
      <c r="BV69" s="218"/>
      <c r="BW69" s="426">
        <f t="shared" si="39"/>
        <v>0</v>
      </c>
      <c r="BX69" s="218"/>
      <c r="BY69" s="218"/>
      <c r="BZ69" s="218"/>
      <c r="CA69" s="428"/>
      <c r="CB69" s="218"/>
    </row>
    <row r="70" spans="1:80" ht="30" customHeight="1" x14ac:dyDescent="0.15">
      <c r="A70" s="396"/>
      <c r="B70" s="1038">
        <v>25</v>
      </c>
      <c r="C70" s="1039"/>
      <c r="D70" s="1067" t="str">
        <f>IF('安全衛生図書・用品申込書 (入力用)'!D70="","",'安全衛生図書・用品申込書 (入力用)'!D70)</f>
        <v/>
      </c>
      <c r="E70" s="1068">
        <f>'安全衛生図書・用品申込書 (入力用)'!E70</f>
        <v>0</v>
      </c>
      <c r="F70" s="1068">
        <f>'安全衛生図書・用品申込書 (入力用)'!F70</f>
        <v>0</v>
      </c>
      <c r="G70" s="1068">
        <f>'安全衛生図書・用品申込書 (入力用)'!G70</f>
        <v>0</v>
      </c>
      <c r="H70" s="1068">
        <f>'安全衛生図書・用品申込書 (入力用)'!H70</f>
        <v>0</v>
      </c>
      <c r="I70" s="1069">
        <f>'安全衛生図書・用品申込書 (入力用)'!I70</f>
        <v>0</v>
      </c>
      <c r="J70" s="1075" t="str">
        <f t="shared" si="0"/>
        <v/>
      </c>
      <c r="K70" s="1094"/>
      <c r="L70" s="1094"/>
      <c r="M70" s="1076"/>
      <c r="N70" s="1076"/>
      <c r="O70" s="1077"/>
      <c r="P70" s="439" t="str">
        <f>IF('安全衛生図書・用品申込書 (入力用)'!P70="","",'安全衛生図書・用品申込書 (入力用)'!P70)</f>
        <v/>
      </c>
      <c r="Q70" s="1061" t="str">
        <f t="shared" si="36"/>
        <v/>
      </c>
      <c r="R70" s="1062"/>
      <c r="S70" s="213" t="str">
        <f t="shared" si="37"/>
        <v/>
      </c>
      <c r="T70" s="1064" t="str">
        <f>IF('安全衛生図書・用品申込書 (入力用)'!T70="","",'安全衛生図書・用品申込書 (入力用)'!T70)</f>
        <v/>
      </c>
      <c r="U70" s="1065">
        <f>'安全衛生図書・用品申込書 (入力用)'!U70</f>
        <v>0</v>
      </c>
      <c r="V70" s="1065">
        <f>'安全衛生図書・用品申込書 (入力用)'!V70</f>
        <v>0</v>
      </c>
      <c r="W70" s="1065">
        <f>'安全衛生図書・用品申込書 (入力用)'!W70</f>
        <v>0</v>
      </c>
      <c r="X70" s="1065">
        <f>'安全衛生図書・用品申込書 (入力用)'!X70</f>
        <v>0</v>
      </c>
      <c r="Y70" s="1066">
        <f>'安全衛生図書・用品申込書 (入力用)'!Y70</f>
        <v>0</v>
      </c>
      <c r="Z70" s="176" t="str">
        <f t="shared" si="26"/>
        <v/>
      </c>
      <c r="AA70" s="288" t="str">
        <f t="shared" si="27"/>
        <v/>
      </c>
      <c r="AB70" s="1056"/>
      <c r="AC70" s="1057"/>
      <c r="AD70" s="1057"/>
      <c r="AF70" s="312">
        <f t="shared" si="2"/>
        <v>0</v>
      </c>
      <c r="AG70" s="360">
        <f t="shared" si="3"/>
        <v>4</v>
      </c>
      <c r="AH70" s="57" t="str">
        <f t="shared" si="4"/>
        <v/>
      </c>
      <c r="AI70" s="57" t="str">
        <f t="shared" si="5"/>
        <v/>
      </c>
      <c r="AJ70" s="57" t="str">
        <f t="shared" si="6"/>
        <v/>
      </c>
      <c r="AK70" s="57" t="str">
        <f t="shared" si="7"/>
        <v/>
      </c>
      <c r="AL70" s="57" t="str">
        <f t="shared" si="28"/>
        <v/>
      </c>
      <c r="AM70" s="57" t="str">
        <f t="shared" si="29"/>
        <v/>
      </c>
      <c r="AN70" s="435" t="str">
        <f t="shared" si="30"/>
        <v/>
      </c>
      <c r="AO70" s="214">
        <f t="shared" si="31"/>
        <v>8</v>
      </c>
      <c r="AP70" s="214">
        <f t="shared" si="32"/>
        <v>0</v>
      </c>
      <c r="AQ70" s="57"/>
      <c r="AR70" s="215" t="str">
        <f t="shared" si="8"/>
        <v/>
      </c>
      <c r="AT70" s="181"/>
      <c r="AU70" s="217"/>
      <c r="AV70" s="215" t="str">
        <f t="shared" si="9"/>
        <v/>
      </c>
      <c r="AW70" s="218">
        <f t="shared" si="10"/>
        <v>0</v>
      </c>
      <c r="AX70" s="184">
        <f t="shared" si="38"/>
        <v>0</v>
      </c>
      <c r="AY70" s="219">
        <f t="shared" si="33"/>
        <v>0</v>
      </c>
      <c r="BD70" s="217"/>
      <c r="BE70" s="215" t="str">
        <f t="shared" si="12"/>
        <v/>
      </c>
      <c r="BF70" s="218">
        <f t="shared" si="13"/>
        <v>0</v>
      </c>
      <c r="BG70" s="184">
        <f t="shared" si="40"/>
        <v>0</v>
      </c>
      <c r="BH70" s="219">
        <f t="shared" si="41"/>
        <v>0</v>
      </c>
      <c r="BJ70" s="181">
        <f t="shared" si="42"/>
        <v>0</v>
      </c>
      <c r="BK70" s="215" t="str">
        <f t="shared" si="17"/>
        <v/>
      </c>
      <c r="BL70" s="218">
        <f t="shared" si="18"/>
        <v>0</v>
      </c>
      <c r="BM70" s="184">
        <f t="shared" si="34"/>
        <v>0</v>
      </c>
      <c r="BN70" s="219">
        <f t="shared" si="35"/>
        <v>0</v>
      </c>
      <c r="BO70" s="218"/>
      <c r="BP70" s="220">
        <f t="shared" si="19"/>
        <v>0</v>
      </c>
      <c r="BQ70" s="218">
        <f t="shared" si="20"/>
        <v>0</v>
      </c>
      <c r="BR70" s="218">
        <f t="shared" si="21"/>
        <v>0</v>
      </c>
      <c r="BS70" s="218">
        <f t="shared" si="22"/>
        <v>0</v>
      </c>
      <c r="BT70" s="184">
        <f t="shared" si="23"/>
        <v>0</v>
      </c>
      <c r="BU70" s="221">
        <f t="shared" si="24"/>
        <v>0</v>
      </c>
      <c r="BV70" s="218"/>
      <c r="BW70" s="426">
        <f t="shared" si="39"/>
        <v>0</v>
      </c>
      <c r="BX70" s="218"/>
      <c r="BY70" s="218"/>
      <c r="BZ70" s="218"/>
      <c r="CA70" s="428"/>
      <c r="CB70" s="218"/>
    </row>
    <row r="71" spans="1:80" ht="30" customHeight="1" x14ac:dyDescent="0.15">
      <c r="A71" s="396"/>
      <c r="B71" s="1038">
        <v>26</v>
      </c>
      <c r="C71" s="1039"/>
      <c r="D71" s="1067" t="str">
        <f>IF('安全衛生図書・用品申込書 (入力用)'!D71="","",'安全衛生図書・用品申込書 (入力用)'!D71)</f>
        <v/>
      </c>
      <c r="E71" s="1068">
        <f>'安全衛生図書・用品申込書 (入力用)'!E71</f>
        <v>0</v>
      </c>
      <c r="F71" s="1068">
        <f>'安全衛生図書・用品申込書 (入力用)'!F71</f>
        <v>0</v>
      </c>
      <c r="G71" s="1068">
        <f>'安全衛生図書・用品申込書 (入力用)'!G71</f>
        <v>0</v>
      </c>
      <c r="H71" s="1068">
        <f>'安全衛生図書・用品申込書 (入力用)'!H71</f>
        <v>0</v>
      </c>
      <c r="I71" s="1069">
        <f>'安全衛生図書・用品申込書 (入力用)'!I71</f>
        <v>0</v>
      </c>
      <c r="J71" s="1075" t="str">
        <f t="shared" si="0"/>
        <v/>
      </c>
      <c r="K71" s="1094"/>
      <c r="L71" s="1094"/>
      <c r="M71" s="1076"/>
      <c r="N71" s="1076"/>
      <c r="O71" s="1077"/>
      <c r="P71" s="439" t="str">
        <f>IF('安全衛生図書・用品申込書 (入力用)'!P71="","",'安全衛生図書・用品申込書 (入力用)'!P71)</f>
        <v/>
      </c>
      <c r="Q71" s="1061" t="str">
        <f t="shared" si="36"/>
        <v/>
      </c>
      <c r="R71" s="1062"/>
      <c r="S71" s="213" t="str">
        <f t="shared" si="37"/>
        <v/>
      </c>
      <c r="T71" s="1064" t="str">
        <f>IF('安全衛生図書・用品申込書 (入力用)'!T71="","",'安全衛生図書・用品申込書 (入力用)'!T71)</f>
        <v/>
      </c>
      <c r="U71" s="1065">
        <f>'安全衛生図書・用品申込書 (入力用)'!U71</f>
        <v>0</v>
      </c>
      <c r="V71" s="1065">
        <f>'安全衛生図書・用品申込書 (入力用)'!V71</f>
        <v>0</v>
      </c>
      <c r="W71" s="1065">
        <f>'安全衛生図書・用品申込書 (入力用)'!W71</f>
        <v>0</v>
      </c>
      <c r="X71" s="1065">
        <f>'安全衛生図書・用品申込書 (入力用)'!X71</f>
        <v>0</v>
      </c>
      <c r="Y71" s="1066">
        <f>'安全衛生図書・用品申込書 (入力用)'!Y71</f>
        <v>0</v>
      </c>
      <c r="Z71" s="176" t="str">
        <f t="shared" si="26"/>
        <v/>
      </c>
      <c r="AA71" s="288" t="str">
        <f t="shared" si="27"/>
        <v/>
      </c>
      <c r="AB71" s="1056"/>
      <c r="AC71" s="1057"/>
      <c r="AD71" s="1057"/>
      <c r="AF71" s="312">
        <f t="shared" si="2"/>
        <v>0</v>
      </c>
      <c r="AG71" s="360">
        <f t="shared" si="3"/>
        <v>4</v>
      </c>
      <c r="AH71" s="57" t="str">
        <f t="shared" si="4"/>
        <v/>
      </c>
      <c r="AI71" s="57" t="str">
        <f t="shared" si="5"/>
        <v/>
      </c>
      <c r="AJ71" s="57" t="str">
        <f t="shared" si="6"/>
        <v/>
      </c>
      <c r="AK71" s="57" t="str">
        <f t="shared" si="7"/>
        <v/>
      </c>
      <c r="AL71" s="57" t="str">
        <f t="shared" si="28"/>
        <v/>
      </c>
      <c r="AM71" s="57" t="str">
        <f t="shared" si="29"/>
        <v/>
      </c>
      <c r="AN71" s="435" t="str">
        <f t="shared" si="30"/>
        <v/>
      </c>
      <c r="AO71" s="214">
        <f t="shared" si="31"/>
        <v>8</v>
      </c>
      <c r="AP71" s="214">
        <f t="shared" si="32"/>
        <v>0</v>
      </c>
      <c r="AQ71" s="57"/>
      <c r="AR71" s="215" t="str">
        <f t="shared" si="8"/>
        <v/>
      </c>
      <c r="AT71" s="181"/>
      <c r="AU71" s="217"/>
      <c r="AV71" s="215" t="str">
        <f t="shared" si="9"/>
        <v/>
      </c>
      <c r="AW71" s="218">
        <f t="shared" si="10"/>
        <v>0</v>
      </c>
      <c r="AX71" s="184">
        <f t="shared" si="38"/>
        <v>0</v>
      </c>
      <c r="AY71" s="219">
        <f t="shared" si="33"/>
        <v>0</v>
      </c>
      <c r="BD71" s="217"/>
      <c r="BE71" s="215" t="str">
        <f t="shared" si="12"/>
        <v/>
      </c>
      <c r="BF71" s="218">
        <f t="shared" si="13"/>
        <v>0</v>
      </c>
      <c r="BG71" s="184">
        <f t="shared" si="40"/>
        <v>0</v>
      </c>
      <c r="BH71" s="219">
        <f t="shared" si="41"/>
        <v>0</v>
      </c>
      <c r="BJ71" s="181">
        <f t="shared" si="42"/>
        <v>0</v>
      </c>
      <c r="BK71" s="215" t="str">
        <f t="shared" si="17"/>
        <v/>
      </c>
      <c r="BL71" s="218">
        <f t="shared" si="18"/>
        <v>0</v>
      </c>
      <c r="BM71" s="184">
        <f t="shared" si="34"/>
        <v>0</v>
      </c>
      <c r="BN71" s="219">
        <f t="shared" si="35"/>
        <v>0</v>
      </c>
      <c r="BO71" s="218"/>
      <c r="BP71" s="220">
        <f t="shared" si="19"/>
        <v>0</v>
      </c>
      <c r="BQ71" s="218">
        <f t="shared" si="20"/>
        <v>0</v>
      </c>
      <c r="BR71" s="218">
        <f t="shared" si="21"/>
        <v>0</v>
      </c>
      <c r="BS71" s="218">
        <f t="shared" si="22"/>
        <v>0</v>
      </c>
      <c r="BT71" s="184">
        <f t="shared" si="23"/>
        <v>0</v>
      </c>
      <c r="BU71" s="221">
        <f t="shared" si="24"/>
        <v>0</v>
      </c>
      <c r="BV71" s="218"/>
      <c r="BW71" s="426">
        <f t="shared" si="39"/>
        <v>0</v>
      </c>
      <c r="BX71" s="218"/>
      <c r="BY71" s="218"/>
      <c r="BZ71" s="218"/>
      <c r="CA71" s="428"/>
      <c r="CB71" s="218"/>
    </row>
    <row r="72" spans="1:80" ht="30" customHeight="1" x14ac:dyDescent="0.15">
      <c r="A72" s="396"/>
      <c r="B72" s="1038">
        <v>27</v>
      </c>
      <c r="C72" s="1039"/>
      <c r="D72" s="1067" t="str">
        <f>IF('安全衛生図書・用品申込書 (入力用)'!D72="","",'安全衛生図書・用品申込書 (入力用)'!D72)</f>
        <v/>
      </c>
      <c r="E72" s="1068">
        <f>'安全衛生図書・用品申込書 (入力用)'!E72</f>
        <v>0</v>
      </c>
      <c r="F72" s="1068">
        <f>'安全衛生図書・用品申込書 (入力用)'!F72</f>
        <v>0</v>
      </c>
      <c r="G72" s="1068">
        <f>'安全衛生図書・用品申込書 (入力用)'!G72</f>
        <v>0</v>
      </c>
      <c r="H72" s="1068">
        <f>'安全衛生図書・用品申込書 (入力用)'!H72</f>
        <v>0</v>
      </c>
      <c r="I72" s="1069">
        <f>'安全衛生図書・用品申込書 (入力用)'!I72</f>
        <v>0</v>
      </c>
      <c r="J72" s="1075" t="str">
        <f t="shared" si="0"/>
        <v/>
      </c>
      <c r="K72" s="1094"/>
      <c r="L72" s="1094"/>
      <c r="M72" s="1076"/>
      <c r="N72" s="1076"/>
      <c r="O72" s="1077"/>
      <c r="P72" s="439" t="str">
        <f>IF('安全衛生図書・用品申込書 (入力用)'!P72="","",'安全衛生図書・用品申込書 (入力用)'!P72)</f>
        <v/>
      </c>
      <c r="Q72" s="1061" t="str">
        <f t="shared" si="36"/>
        <v/>
      </c>
      <c r="R72" s="1062"/>
      <c r="S72" s="213" t="str">
        <f t="shared" si="37"/>
        <v/>
      </c>
      <c r="T72" s="1064" t="str">
        <f>IF('安全衛生図書・用品申込書 (入力用)'!T72="","",'安全衛生図書・用品申込書 (入力用)'!T72)</f>
        <v/>
      </c>
      <c r="U72" s="1065">
        <f>'安全衛生図書・用品申込書 (入力用)'!U72</f>
        <v>0</v>
      </c>
      <c r="V72" s="1065">
        <f>'安全衛生図書・用品申込書 (入力用)'!V72</f>
        <v>0</v>
      </c>
      <c r="W72" s="1065">
        <f>'安全衛生図書・用品申込書 (入力用)'!W72</f>
        <v>0</v>
      </c>
      <c r="X72" s="1065">
        <f>'安全衛生図書・用品申込書 (入力用)'!X72</f>
        <v>0</v>
      </c>
      <c r="Y72" s="1066">
        <f>'安全衛生図書・用品申込書 (入力用)'!Y72</f>
        <v>0</v>
      </c>
      <c r="Z72" s="176" t="str">
        <f t="shared" si="26"/>
        <v/>
      </c>
      <c r="AA72" s="288" t="str">
        <f t="shared" si="27"/>
        <v/>
      </c>
      <c r="AB72" s="1056"/>
      <c r="AC72" s="1057"/>
      <c r="AD72" s="1057"/>
      <c r="AF72" s="312">
        <f t="shared" si="2"/>
        <v>0</v>
      </c>
      <c r="AG72" s="360">
        <f t="shared" si="3"/>
        <v>4</v>
      </c>
      <c r="AH72" s="57" t="str">
        <f t="shared" si="4"/>
        <v/>
      </c>
      <c r="AI72" s="57" t="str">
        <f t="shared" si="5"/>
        <v/>
      </c>
      <c r="AJ72" s="57" t="str">
        <f t="shared" si="6"/>
        <v/>
      </c>
      <c r="AK72" s="57" t="str">
        <f t="shared" si="7"/>
        <v/>
      </c>
      <c r="AL72" s="57" t="str">
        <f t="shared" si="28"/>
        <v/>
      </c>
      <c r="AM72" s="57" t="str">
        <f t="shared" si="29"/>
        <v/>
      </c>
      <c r="AN72" s="435" t="str">
        <f t="shared" si="30"/>
        <v/>
      </c>
      <c r="AO72" s="214">
        <f t="shared" si="31"/>
        <v>8</v>
      </c>
      <c r="AP72" s="214">
        <f t="shared" si="32"/>
        <v>0</v>
      </c>
      <c r="AQ72" s="57"/>
      <c r="AR72" s="215" t="str">
        <f t="shared" si="8"/>
        <v/>
      </c>
      <c r="AT72" s="181"/>
      <c r="AU72" s="217"/>
      <c r="AV72" s="215" t="str">
        <f t="shared" si="9"/>
        <v/>
      </c>
      <c r="AW72" s="218">
        <f t="shared" si="10"/>
        <v>0</v>
      </c>
      <c r="AX72" s="184">
        <f t="shared" si="38"/>
        <v>0</v>
      </c>
      <c r="AY72" s="219">
        <f t="shared" si="33"/>
        <v>0</v>
      </c>
      <c r="BD72" s="217"/>
      <c r="BE72" s="215" t="str">
        <f t="shared" si="12"/>
        <v/>
      </c>
      <c r="BF72" s="218">
        <f t="shared" si="13"/>
        <v>0</v>
      </c>
      <c r="BG72" s="184">
        <f t="shared" si="40"/>
        <v>0</v>
      </c>
      <c r="BH72" s="219">
        <f t="shared" si="41"/>
        <v>0</v>
      </c>
      <c r="BJ72" s="181">
        <f t="shared" si="42"/>
        <v>0</v>
      </c>
      <c r="BK72" s="215" t="str">
        <f t="shared" si="17"/>
        <v/>
      </c>
      <c r="BL72" s="218">
        <f t="shared" si="18"/>
        <v>0</v>
      </c>
      <c r="BM72" s="184">
        <f t="shared" si="34"/>
        <v>0</v>
      </c>
      <c r="BN72" s="219">
        <f t="shared" si="35"/>
        <v>0</v>
      </c>
      <c r="BO72" s="218"/>
      <c r="BP72" s="220">
        <f t="shared" si="19"/>
        <v>0</v>
      </c>
      <c r="BQ72" s="218">
        <f t="shared" si="20"/>
        <v>0</v>
      </c>
      <c r="BR72" s="218">
        <f t="shared" si="21"/>
        <v>0</v>
      </c>
      <c r="BS72" s="218">
        <f t="shared" si="22"/>
        <v>0</v>
      </c>
      <c r="BT72" s="184">
        <f t="shared" si="23"/>
        <v>0</v>
      </c>
      <c r="BU72" s="221">
        <f t="shared" si="24"/>
        <v>0</v>
      </c>
      <c r="BV72" s="218"/>
      <c r="BW72" s="426">
        <f t="shared" si="39"/>
        <v>0</v>
      </c>
      <c r="BX72" s="218"/>
      <c r="BY72" s="218"/>
      <c r="BZ72" s="218"/>
      <c r="CA72" s="428"/>
      <c r="CB72" s="218"/>
    </row>
    <row r="73" spans="1:80" ht="30" customHeight="1" x14ac:dyDescent="0.15">
      <c r="A73" s="396"/>
      <c r="B73" s="1038">
        <v>28</v>
      </c>
      <c r="C73" s="1039"/>
      <c r="D73" s="1067" t="str">
        <f>IF('安全衛生図書・用品申込書 (入力用)'!D73="","",'安全衛生図書・用品申込書 (入力用)'!D73)</f>
        <v/>
      </c>
      <c r="E73" s="1068">
        <f>'安全衛生図書・用品申込書 (入力用)'!E73</f>
        <v>0</v>
      </c>
      <c r="F73" s="1068">
        <f>'安全衛生図書・用品申込書 (入力用)'!F73</f>
        <v>0</v>
      </c>
      <c r="G73" s="1068">
        <f>'安全衛生図書・用品申込書 (入力用)'!G73</f>
        <v>0</v>
      </c>
      <c r="H73" s="1068">
        <f>'安全衛生図書・用品申込書 (入力用)'!H73</f>
        <v>0</v>
      </c>
      <c r="I73" s="1069">
        <f>'安全衛生図書・用品申込書 (入力用)'!I73</f>
        <v>0</v>
      </c>
      <c r="J73" s="1075" t="str">
        <f t="shared" si="0"/>
        <v/>
      </c>
      <c r="K73" s="1094"/>
      <c r="L73" s="1094"/>
      <c r="M73" s="1076"/>
      <c r="N73" s="1076"/>
      <c r="O73" s="1077"/>
      <c r="P73" s="439" t="str">
        <f>IF('安全衛生図書・用品申込書 (入力用)'!P73="","",'安全衛生図書・用品申込書 (入力用)'!P73)</f>
        <v/>
      </c>
      <c r="Q73" s="1061" t="str">
        <f t="shared" si="36"/>
        <v/>
      </c>
      <c r="R73" s="1062"/>
      <c r="S73" s="213" t="str">
        <f t="shared" si="37"/>
        <v/>
      </c>
      <c r="T73" s="1064" t="str">
        <f>IF('安全衛生図書・用品申込書 (入力用)'!T73="","",'安全衛生図書・用品申込書 (入力用)'!T73)</f>
        <v/>
      </c>
      <c r="U73" s="1065">
        <f>'安全衛生図書・用品申込書 (入力用)'!U73</f>
        <v>0</v>
      </c>
      <c r="V73" s="1065">
        <f>'安全衛生図書・用品申込書 (入力用)'!V73</f>
        <v>0</v>
      </c>
      <c r="W73" s="1065">
        <f>'安全衛生図書・用品申込書 (入力用)'!W73</f>
        <v>0</v>
      </c>
      <c r="X73" s="1065">
        <f>'安全衛生図書・用品申込書 (入力用)'!X73</f>
        <v>0</v>
      </c>
      <c r="Y73" s="1066">
        <f>'安全衛生図書・用品申込書 (入力用)'!Y73</f>
        <v>0</v>
      </c>
      <c r="Z73" s="176" t="str">
        <f t="shared" si="26"/>
        <v/>
      </c>
      <c r="AA73" s="288" t="str">
        <f t="shared" si="27"/>
        <v/>
      </c>
      <c r="AB73" s="1056"/>
      <c r="AC73" s="1057"/>
      <c r="AD73" s="1057"/>
      <c r="AF73" s="312">
        <f t="shared" si="2"/>
        <v>0</v>
      </c>
      <c r="AG73" s="360">
        <f t="shared" si="3"/>
        <v>4</v>
      </c>
      <c r="AH73" s="57" t="str">
        <f t="shared" si="4"/>
        <v/>
      </c>
      <c r="AI73" s="57" t="str">
        <f t="shared" si="5"/>
        <v/>
      </c>
      <c r="AJ73" s="57" t="str">
        <f t="shared" si="6"/>
        <v/>
      </c>
      <c r="AK73" s="57" t="str">
        <f t="shared" si="7"/>
        <v/>
      </c>
      <c r="AL73" s="57" t="str">
        <f t="shared" si="28"/>
        <v/>
      </c>
      <c r="AM73" s="57" t="str">
        <f t="shared" si="29"/>
        <v/>
      </c>
      <c r="AN73" s="435" t="str">
        <f t="shared" si="30"/>
        <v/>
      </c>
      <c r="AO73" s="214">
        <f t="shared" si="31"/>
        <v>8</v>
      </c>
      <c r="AP73" s="214">
        <f t="shared" si="32"/>
        <v>0</v>
      </c>
      <c r="AQ73" s="57"/>
      <c r="AR73" s="215" t="str">
        <f t="shared" si="8"/>
        <v/>
      </c>
      <c r="AT73" s="181"/>
      <c r="AU73" s="217"/>
      <c r="AV73" s="215" t="str">
        <f t="shared" si="9"/>
        <v/>
      </c>
      <c r="AW73" s="218">
        <f t="shared" si="10"/>
        <v>0</v>
      </c>
      <c r="AX73" s="184">
        <f t="shared" si="38"/>
        <v>0</v>
      </c>
      <c r="AY73" s="219">
        <f t="shared" si="33"/>
        <v>0</v>
      </c>
      <c r="BD73" s="217"/>
      <c r="BE73" s="215" t="str">
        <f t="shared" si="12"/>
        <v/>
      </c>
      <c r="BF73" s="218">
        <f t="shared" si="13"/>
        <v>0</v>
      </c>
      <c r="BG73" s="184">
        <f t="shared" si="40"/>
        <v>0</v>
      </c>
      <c r="BH73" s="219">
        <f t="shared" si="41"/>
        <v>0</v>
      </c>
      <c r="BJ73" s="181">
        <f t="shared" si="42"/>
        <v>0</v>
      </c>
      <c r="BK73" s="215" t="str">
        <f t="shared" si="17"/>
        <v/>
      </c>
      <c r="BL73" s="218">
        <f t="shared" si="18"/>
        <v>0</v>
      </c>
      <c r="BM73" s="184">
        <f t="shared" si="34"/>
        <v>0</v>
      </c>
      <c r="BN73" s="219">
        <f t="shared" si="35"/>
        <v>0</v>
      </c>
      <c r="BO73" s="218"/>
      <c r="BP73" s="220">
        <f t="shared" si="19"/>
        <v>0</v>
      </c>
      <c r="BQ73" s="218">
        <f t="shared" si="20"/>
        <v>0</v>
      </c>
      <c r="BR73" s="218">
        <f t="shared" si="21"/>
        <v>0</v>
      </c>
      <c r="BS73" s="218">
        <f t="shared" si="22"/>
        <v>0</v>
      </c>
      <c r="BT73" s="184">
        <f t="shared" si="23"/>
        <v>0</v>
      </c>
      <c r="BU73" s="221">
        <f t="shared" si="24"/>
        <v>0</v>
      </c>
      <c r="BV73" s="218"/>
      <c r="BW73" s="426">
        <f t="shared" si="39"/>
        <v>0</v>
      </c>
      <c r="BX73" s="218"/>
      <c r="BY73" s="218"/>
      <c r="BZ73" s="218"/>
      <c r="CA73" s="428"/>
      <c r="CB73" s="218"/>
    </row>
    <row r="74" spans="1:80" ht="30" customHeight="1" x14ac:dyDescent="0.15">
      <c r="A74" s="396"/>
      <c r="B74" s="1038">
        <v>29</v>
      </c>
      <c r="C74" s="1039"/>
      <c r="D74" s="1067" t="str">
        <f>IF('安全衛生図書・用品申込書 (入力用)'!D74="","",'安全衛生図書・用品申込書 (入力用)'!D74)</f>
        <v/>
      </c>
      <c r="E74" s="1068">
        <f>'安全衛生図書・用品申込書 (入力用)'!E74</f>
        <v>0</v>
      </c>
      <c r="F74" s="1068">
        <f>'安全衛生図書・用品申込書 (入力用)'!F74</f>
        <v>0</v>
      </c>
      <c r="G74" s="1068">
        <f>'安全衛生図書・用品申込書 (入力用)'!G74</f>
        <v>0</v>
      </c>
      <c r="H74" s="1068">
        <f>'安全衛生図書・用品申込書 (入力用)'!H74</f>
        <v>0</v>
      </c>
      <c r="I74" s="1069">
        <f>'安全衛生図書・用品申込書 (入力用)'!I74</f>
        <v>0</v>
      </c>
      <c r="J74" s="1075" t="str">
        <f t="shared" si="0"/>
        <v/>
      </c>
      <c r="K74" s="1094"/>
      <c r="L74" s="1094"/>
      <c r="M74" s="1076"/>
      <c r="N74" s="1076"/>
      <c r="O74" s="1077"/>
      <c r="P74" s="439" t="str">
        <f>IF('安全衛生図書・用品申込書 (入力用)'!P74="","",'安全衛生図書・用品申込書 (入力用)'!P74)</f>
        <v/>
      </c>
      <c r="Q74" s="1061" t="str">
        <f t="shared" si="36"/>
        <v/>
      </c>
      <c r="R74" s="1062"/>
      <c r="S74" s="213" t="str">
        <f t="shared" si="37"/>
        <v/>
      </c>
      <c r="T74" s="1064" t="str">
        <f>IF('安全衛生図書・用品申込書 (入力用)'!T74="","",'安全衛生図書・用品申込書 (入力用)'!T74)</f>
        <v/>
      </c>
      <c r="U74" s="1065">
        <f>'安全衛生図書・用品申込書 (入力用)'!U74</f>
        <v>0</v>
      </c>
      <c r="V74" s="1065">
        <f>'安全衛生図書・用品申込書 (入力用)'!V74</f>
        <v>0</v>
      </c>
      <c r="W74" s="1065">
        <f>'安全衛生図書・用品申込書 (入力用)'!W74</f>
        <v>0</v>
      </c>
      <c r="X74" s="1065">
        <f>'安全衛生図書・用品申込書 (入力用)'!X74</f>
        <v>0</v>
      </c>
      <c r="Y74" s="1066">
        <f>'安全衛生図書・用品申込書 (入力用)'!Y74</f>
        <v>0</v>
      </c>
      <c r="Z74" s="176" t="str">
        <f t="shared" si="26"/>
        <v/>
      </c>
      <c r="AA74" s="288" t="str">
        <f t="shared" si="27"/>
        <v/>
      </c>
      <c r="AB74" s="1056"/>
      <c r="AC74" s="1057"/>
      <c r="AD74" s="1057"/>
      <c r="AF74" s="312">
        <f t="shared" si="2"/>
        <v>0</v>
      </c>
      <c r="AG74" s="360">
        <f t="shared" si="3"/>
        <v>4</v>
      </c>
      <c r="AH74" s="57" t="str">
        <f t="shared" si="4"/>
        <v/>
      </c>
      <c r="AI74" s="57" t="str">
        <f t="shared" si="5"/>
        <v/>
      </c>
      <c r="AJ74" s="57" t="str">
        <f t="shared" si="6"/>
        <v/>
      </c>
      <c r="AK74" s="57" t="str">
        <f t="shared" si="7"/>
        <v/>
      </c>
      <c r="AL74" s="57" t="str">
        <f t="shared" si="28"/>
        <v/>
      </c>
      <c r="AM74" s="57" t="str">
        <f t="shared" si="29"/>
        <v/>
      </c>
      <c r="AN74" s="435" t="str">
        <f t="shared" si="30"/>
        <v/>
      </c>
      <c r="AO74" s="214">
        <f t="shared" si="31"/>
        <v>8</v>
      </c>
      <c r="AP74" s="214">
        <f t="shared" si="32"/>
        <v>0</v>
      </c>
      <c r="AQ74" s="57"/>
      <c r="AR74" s="215" t="str">
        <f t="shared" si="8"/>
        <v/>
      </c>
      <c r="AT74" s="181"/>
      <c r="AU74" s="217"/>
      <c r="AV74" s="215" t="str">
        <f t="shared" si="9"/>
        <v/>
      </c>
      <c r="AW74" s="218">
        <f t="shared" si="10"/>
        <v>0</v>
      </c>
      <c r="AX74" s="184">
        <f t="shared" si="38"/>
        <v>0</v>
      </c>
      <c r="AY74" s="219">
        <f t="shared" si="33"/>
        <v>0</v>
      </c>
      <c r="BD74" s="217"/>
      <c r="BE74" s="215" t="str">
        <f t="shared" si="12"/>
        <v/>
      </c>
      <c r="BF74" s="218">
        <f t="shared" si="13"/>
        <v>0</v>
      </c>
      <c r="BG74" s="184">
        <f t="shared" si="40"/>
        <v>0</v>
      </c>
      <c r="BH74" s="219">
        <f t="shared" si="41"/>
        <v>0</v>
      </c>
      <c r="BJ74" s="181">
        <f t="shared" si="42"/>
        <v>0</v>
      </c>
      <c r="BK74" s="215" t="str">
        <f t="shared" si="17"/>
        <v/>
      </c>
      <c r="BL74" s="218">
        <f t="shared" si="18"/>
        <v>0</v>
      </c>
      <c r="BM74" s="184">
        <f t="shared" si="34"/>
        <v>0</v>
      </c>
      <c r="BN74" s="219">
        <f t="shared" si="35"/>
        <v>0</v>
      </c>
      <c r="BO74" s="218"/>
      <c r="BP74" s="220">
        <f t="shared" si="19"/>
        <v>0</v>
      </c>
      <c r="BQ74" s="218">
        <f t="shared" si="20"/>
        <v>0</v>
      </c>
      <c r="BR74" s="218">
        <f t="shared" si="21"/>
        <v>0</v>
      </c>
      <c r="BS74" s="218">
        <f t="shared" si="22"/>
        <v>0</v>
      </c>
      <c r="BT74" s="184">
        <f t="shared" si="23"/>
        <v>0</v>
      </c>
      <c r="BU74" s="221">
        <f t="shared" si="24"/>
        <v>0</v>
      </c>
      <c r="BV74" s="218"/>
      <c r="BW74" s="426">
        <f t="shared" si="39"/>
        <v>0</v>
      </c>
      <c r="BX74" s="218"/>
      <c r="BY74" s="218"/>
      <c r="BZ74" s="218"/>
      <c r="CA74" s="428"/>
      <c r="CB74" s="218"/>
    </row>
    <row r="75" spans="1:80" ht="30" customHeight="1" thickBot="1" x14ac:dyDescent="0.2">
      <c r="A75" s="400"/>
      <c r="B75" s="1043">
        <v>30</v>
      </c>
      <c r="C75" s="1044"/>
      <c r="D75" s="1070" t="str">
        <f>IF('安全衛生図書・用品申込書 (入力用)'!D75="","",'安全衛生図書・用品申込書 (入力用)'!D75)</f>
        <v/>
      </c>
      <c r="E75" s="1071">
        <f>'安全衛生図書・用品申込書 (入力用)'!E75</f>
        <v>0</v>
      </c>
      <c r="F75" s="1071">
        <f>'安全衛生図書・用品申込書 (入力用)'!F75</f>
        <v>0</v>
      </c>
      <c r="G75" s="1071">
        <f>'安全衛生図書・用品申込書 (入力用)'!G75</f>
        <v>0</v>
      </c>
      <c r="H75" s="1071">
        <f>'安全衛生図書・用品申込書 (入力用)'!H75</f>
        <v>0</v>
      </c>
      <c r="I75" s="1072">
        <f>'安全衛生図書・用品申込書 (入力用)'!I75</f>
        <v>0</v>
      </c>
      <c r="J75" s="1131" t="str">
        <f t="shared" si="0"/>
        <v/>
      </c>
      <c r="K75" s="1132"/>
      <c r="L75" s="1132"/>
      <c r="M75" s="1133"/>
      <c r="N75" s="1133"/>
      <c r="O75" s="1134"/>
      <c r="P75" s="440" t="str">
        <f>IF('安全衛生図書・用品申込書 (入力用)'!P75="","",'安全衛生図書・用品申込書 (入力用)'!P75)</f>
        <v/>
      </c>
      <c r="Q75" s="1073" t="str">
        <f t="shared" si="36"/>
        <v/>
      </c>
      <c r="R75" s="1074"/>
      <c r="S75" s="314" t="str">
        <f t="shared" si="37"/>
        <v/>
      </c>
      <c r="T75" s="1058" t="str">
        <f>IF('安全衛生図書・用品申込書 (入力用)'!T75="","",'安全衛生図書・用品申込書 (入力用)'!T75)</f>
        <v/>
      </c>
      <c r="U75" s="1059">
        <f>'安全衛生図書・用品申込書 (入力用)'!U75</f>
        <v>0</v>
      </c>
      <c r="V75" s="1059">
        <f>'安全衛生図書・用品申込書 (入力用)'!V75</f>
        <v>0</v>
      </c>
      <c r="W75" s="1059">
        <f>'安全衛生図書・用品申込書 (入力用)'!W75</f>
        <v>0</v>
      </c>
      <c r="X75" s="1059">
        <f>'安全衛生図書・用品申込書 (入力用)'!X75</f>
        <v>0</v>
      </c>
      <c r="Y75" s="1060">
        <f>'安全衛生図書・用品申込書 (入力用)'!Y75</f>
        <v>0</v>
      </c>
      <c r="Z75" s="223" t="str">
        <f t="shared" si="26"/>
        <v/>
      </c>
      <c r="AA75" s="447" t="str">
        <f t="shared" si="27"/>
        <v/>
      </c>
      <c r="AB75" s="1056"/>
      <c r="AC75" s="1057"/>
      <c r="AD75" s="1057"/>
      <c r="AF75" s="313">
        <f t="shared" si="2"/>
        <v>0</v>
      </c>
      <c r="AG75" s="361">
        <f t="shared" si="3"/>
        <v>4</v>
      </c>
      <c r="AH75" s="224" t="str">
        <f t="shared" si="4"/>
        <v/>
      </c>
      <c r="AI75" s="224" t="str">
        <f t="shared" si="5"/>
        <v/>
      </c>
      <c r="AJ75" s="224" t="str">
        <f t="shared" si="6"/>
        <v/>
      </c>
      <c r="AK75" s="224" t="str">
        <f t="shared" si="7"/>
        <v/>
      </c>
      <c r="AL75" s="224" t="str">
        <f t="shared" si="28"/>
        <v/>
      </c>
      <c r="AM75" s="224" t="str">
        <f t="shared" si="29"/>
        <v/>
      </c>
      <c r="AN75" s="436" t="str">
        <f t="shared" si="30"/>
        <v/>
      </c>
      <c r="AO75" s="225">
        <f t="shared" si="31"/>
        <v>8</v>
      </c>
      <c r="AP75" s="225">
        <f t="shared" si="32"/>
        <v>0</v>
      </c>
      <c r="AQ75" s="224"/>
      <c r="AR75" s="226" t="str">
        <f t="shared" si="8"/>
        <v/>
      </c>
      <c r="AT75" s="181"/>
      <c r="AU75" s="217"/>
      <c r="AV75" s="215" t="str">
        <f t="shared" si="9"/>
        <v/>
      </c>
      <c r="AW75" s="218">
        <f t="shared" si="10"/>
        <v>0</v>
      </c>
      <c r="AX75" s="184">
        <f t="shared" si="38"/>
        <v>0</v>
      </c>
      <c r="AY75" s="219">
        <f t="shared" si="33"/>
        <v>0</v>
      </c>
      <c r="BD75" s="227"/>
      <c r="BE75" s="215" t="str">
        <f t="shared" si="12"/>
        <v/>
      </c>
      <c r="BF75" s="218">
        <f t="shared" si="13"/>
        <v>0</v>
      </c>
      <c r="BG75" s="184">
        <f t="shared" si="40"/>
        <v>0</v>
      </c>
      <c r="BH75" s="219">
        <f t="shared" si="41"/>
        <v>0</v>
      </c>
      <c r="BJ75" s="181">
        <f t="shared" si="42"/>
        <v>0</v>
      </c>
      <c r="BK75" s="215" t="str">
        <f t="shared" si="17"/>
        <v/>
      </c>
      <c r="BL75" s="218">
        <f t="shared" si="18"/>
        <v>0</v>
      </c>
      <c r="BM75" s="184">
        <f t="shared" si="34"/>
        <v>0</v>
      </c>
      <c r="BN75" s="219">
        <f t="shared" si="35"/>
        <v>0</v>
      </c>
      <c r="BO75" s="218"/>
      <c r="BP75" s="220">
        <f t="shared" si="19"/>
        <v>0</v>
      </c>
      <c r="BQ75" s="218">
        <f t="shared" si="20"/>
        <v>0</v>
      </c>
      <c r="BR75" s="218">
        <f t="shared" si="21"/>
        <v>0</v>
      </c>
      <c r="BS75" s="218">
        <f t="shared" si="22"/>
        <v>0</v>
      </c>
      <c r="BT75" s="184">
        <f t="shared" si="23"/>
        <v>0</v>
      </c>
      <c r="BU75" s="221">
        <f t="shared" si="24"/>
        <v>0</v>
      </c>
      <c r="BV75" s="218"/>
      <c r="BW75" s="426">
        <f t="shared" si="39"/>
        <v>0</v>
      </c>
      <c r="BX75" s="218"/>
      <c r="BY75" s="218"/>
      <c r="BZ75" s="218"/>
      <c r="CA75" s="428"/>
      <c r="CB75" s="218"/>
    </row>
    <row r="76" spans="1:80" ht="25.15" customHeight="1" thickBot="1" x14ac:dyDescent="0.2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  <c r="AT76" s="181"/>
      <c r="AU76" s="228" t="s">
        <v>290</v>
      </c>
      <c r="AV76" s="229">
        <f>COUNTIF(AV46:AV75,"ポスター")</f>
        <v>0</v>
      </c>
      <c r="AW76" s="230">
        <f>SUM(AW46:AW75)</f>
        <v>0</v>
      </c>
      <c r="AX76" s="230">
        <f>SUM(AX46:AX75)</f>
        <v>0</v>
      </c>
      <c r="AY76" s="231">
        <f>SUM(AY46:AY75)</f>
        <v>0</v>
      </c>
      <c r="BD76" s="228" t="s">
        <v>290</v>
      </c>
      <c r="BE76" s="232">
        <f>COUNTIF(BE46:BE75,"DVD")</f>
        <v>0</v>
      </c>
      <c r="BF76" s="233">
        <f>SUM(BF46:BF75)</f>
        <v>0</v>
      </c>
      <c r="BG76" s="233">
        <f>SUM(BG46:BG75)</f>
        <v>0</v>
      </c>
      <c r="BH76" s="234">
        <f>SUM(BH46:BH75)</f>
        <v>0</v>
      </c>
      <c r="BI76" s="184"/>
      <c r="BJ76" s="184">
        <f>SUM(BJ46:BJ75)</f>
        <v>0</v>
      </c>
      <c r="BK76" s="235">
        <f>SUM(BK46:BK75)</f>
        <v>0</v>
      </c>
      <c r="BL76" s="233">
        <f>SUM(BL46:BL75)</f>
        <v>0</v>
      </c>
      <c r="BM76" s="233">
        <f>SUM(BM46:BM75)</f>
        <v>0</v>
      </c>
      <c r="BN76" s="234">
        <f>SUM(BN46:BN75)</f>
        <v>0</v>
      </c>
      <c r="BO76" s="184"/>
      <c r="BP76" s="236">
        <f t="shared" ref="BP76:BU76" si="43">SUM(BP46:BP75)</f>
        <v>0</v>
      </c>
      <c r="BQ76" s="237">
        <f t="shared" si="43"/>
        <v>0</v>
      </c>
      <c r="BR76" s="238">
        <f t="shared" si="43"/>
        <v>0</v>
      </c>
      <c r="BS76" s="238">
        <f t="shared" si="43"/>
        <v>0</v>
      </c>
      <c r="BT76" s="238">
        <f t="shared" si="43"/>
        <v>0</v>
      </c>
      <c r="BU76" s="239">
        <f t="shared" si="43"/>
        <v>0</v>
      </c>
      <c r="BV76" s="212"/>
      <c r="BW76" s="429">
        <f t="shared" si="39"/>
        <v>0</v>
      </c>
      <c r="BX76" s="430"/>
      <c r="BY76" s="430"/>
      <c r="BZ76" s="430"/>
      <c r="CA76" s="431"/>
    </row>
    <row r="77" spans="1:80" ht="25.15" customHeight="1" thickBot="1" x14ac:dyDescent="0.2"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R77" t="s">
        <v>383</v>
      </c>
      <c r="AT77" s="181"/>
      <c r="AU77" s="241" t="s">
        <v>244</v>
      </c>
      <c r="AV77" s="242"/>
      <c r="AW77" s="243" t="str">
        <f>IF(AW76&lt;=5000,"以下","超")</f>
        <v>以下</v>
      </c>
      <c r="AX77" s="243" t="str">
        <f>IF(AX76&gt;0,"ポスター以外有","ポスター以外無")</f>
        <v>ポスター以外無</v>
      </c>
      <c r="AY77" s="244" t="str">
        <f>IF(AW77="以下",IF(AX77="ポスター以外無","該当","該当無"),"該当無")</f>
        <v>該当</v>
      </c>
      <c r="BA77" s="245"/>
      <c r="BB77" s="245"/>
      <c r="BC77" s="246"/>
      <c r="BF77" s="247"/>
      <c r="BI77" s="246"/>
      <c r="BJ77" s="246"/>
      <c r="BV77" s="212"/>
    </row>
    <row r="78" spans="1:80" ht="25.15" customHeight="1" thickBot="1" x14ac:dyDescent="0.2"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R78" s="201" t="s">
        <v>382</v>
      </c>
      <c r="AT78" s="248"/>
      <c r="AU78" s="249"/>
      <c r="AV78" s="249"/>
      <c r="AW78" s="249"/>
      <c r="AX78" s="250"/>
      <c r="AY78" s="249"/>
      <c r="AZ78" s="249"/>
      <c r="BA78" s="249"/>
      <c r="BB78" s="249"/>
      <c r="BC78" s="251"/>
      <c r="BD78" s="249"/>
      <c r="BE78" s="249"/>
      <c r="BF78" s="251"/>
      <c r="BG78" s="249"/>
      <c r="BH78" s="249"/>
      <c r="BI78" s="251"/>
      <c r="BJ78" s="251"/>
      <c r="BK78" s="249"/>
      <c r="BL78" s="249"/>
      <c r="BM78" s="249"/>
      <c r="BN78" s="252"/>
      <c r="BO78" s="253"/>
      <c r="BP78" s="249"/>
      <c r="BQ78" s="249"/>
      <c r="BR78" s="249"/>
      <c r="BS78" s="253"/>
      <c r="BT78" s="249"/>
      <c r="BU78" s="249"/>
      <c r="BV78" s="254"/>
    </row>
    <row r="79" spans="1:80" ht="25.15" customHeight="1" thickBot="1" x14ac:dyDescent="0.2">
      <c r="AT79" s="255"/>
      <c r="BV79" s="256"/>
    </row>
    <row r="80" spans="1:80" ht="25.15" customHeight="1" x14ac:dyDescent="0.15">
      <c r="AT80" s="181"/>
      <c r="AV80" s="466" t="s">
        <v>282</v>
      </c>
      <c r="AW80" s="467" t="str">
        <f>IF(BR76&gt;0,IF((BS76+BU76)=0,"Y","N"),"N")</f>
        <v>N</v>
      </c>
      <c r="AX80" s="263"/>
      <c r="AY80" s="59"/>
      <c r="BE80" s="58" t="s">
        <v>762</v>
      </c>
      <c r="BF80" s="459" t="str">
        <f>IF($BE$76&gt;0,"Y","N")</f>
        <v>N</v>
      </c>
      <c r="BG80" t="s">
        <v>763</v>
      </c>
      <c r="BV80" s="212"/>
    </row>
    <row r="81" spans="35:74" ht="25.15" customHeight="1" thickBot="1" x14ac:dyDescent="0.2">
      <c r="AT81" s="181"/>
      <c r="AV81" s="460" t="s">
        <v>284</v>
      </c>
      <c r="AW81" s="259" t="str">
        <f>IF(AW80="Y",IF(BR76&lt;=5000,"Y","N"),"N")</f>
        <v>N</v>
      </c>
      <c r="AY81" s="56"/>
      <c r="BE81" s="460" t="s">
        <v>756</v>
      </c>
      <c r="BF81" s="461" t="str">
        <f>IF((BR76+BU76)=0,"Y","N")</f>
        <v>Y</v>
      </c>
      <c r="BP81" s="17" t="s">
        <v>285</v>
      </c>
      <c r="BQ81" s="17"/>
      <c r="BR81" s="218">
        <f>BQ76</f>
        <v>0</v>
      </c>
      <c r="BV81" s="212"/>
    </row>
    <row r="82" spans="35:74" ht="25.15" customHeight="1" thickBot="1" x14ac:dyDescent="0.2">
      <c r="AT82" s="181"/>
      <c r="AV82" s="460" t="s">
        <v>287</v>
      </c>
      <c r="AW82" s="259">
        <f>IF($AW$81="Y",$AR$112,0)</f>
        <v>0</v>
      </c>
      <c r="AY82" s="56"/>
      <c r="BE82" s="60" t="s">
        <v>757</v>
      </c>
      <c r="BF82" s="462">
        <f>BQ76</f>
        <v>0</v>
      </c>
      <c r="BP82" t="s">
        <v>286</v>
      </c>
      <c r="BR82" s="261">
        <f>IF($BR$81&lt;=5000,$AR$107,IF($BR$81&lt;=10000,$AR$108,IF($BR$81&lt;=20000,$AR$109,$AR$110)))</f>
        <v>1100</v>
      </c>
      <c r="BV82" s="212"/>
    </row>
    <row r="83" spans="35:74" ht="25.15" customHeight="1" thickBot="1" x14ac:dyDescent="0.2">
      <c r="AT83" s="181"/>
      <c r="AV83" s="460" t="s">
        <v>782</v>
      </c>
      <c r="AW83" s="258">
        <f>IF($AW$81="N",AX83,0)</f>
        <v>1100</v>
      </c>
      <c r="AX83" s="260">
        <f>IF(AW76&lt;=5000,$AR$107,IF(AW76&lt;=10000,$AR$108,IF(AW76&lt;=20000,$AR$109,$AR$110)))</f>
        <v>1100</v>
      </c>
      <c r="AY83" s="56"/>
      <c r="BE83" s="463" t="s">
        <v>758</v>
      </c>
      <c r="BF83" s="462">
        <f>BS76</f>
        <v>0</v>
      </c>
      <c r="BV83" s="212"/>
    </row>
    <row r="84" spans="35:74" ht="25.15" customHeight="1" thickBot="1" x14ac:dyDescent="0.2">
      <c r="AI84" t="s">
        <v>673</v>
      </c>
      <c r="AP84" s="182" t="s">
        <v>671</v>
      </c>
      <c r="AQ84" s="182"/>
      <c r="AR84" s="182"/>
      <c r="AS84" s="182"/>
      <c r="AT84" s="181"/>
      <c r="AV84" s="468" t="s">
        <v>289</v>
      </c>
      <c r="AW84" s="469">
        <f>IF(AW80="Y",AW82+AW83,0)</f>
        <v>0</v>
      </c>
      <c r="AX84" s="279"/>
      <c r="AY84" s="282"/>
      <c r="BC84" s="246"/>
      <c r="BE84" s="460" t="s">
        <v>759</v>
      </c>
      <c r="BF84" s="462">
        <f>BU76</f>
        <v>0</v>
      </c>
      <c r="BI84" s="246"/>
      <c r="BJ84" s="246"/>
      <c r="BN84" s="155"/>
      <c r="BO84" s="189"/>
      <c r="BS84" s="257"/>
      <c r="BV84" s="212"/>
    </row>
    <row r="85" spans="35:74" ht="25.15" customHeight="1" thickTop="1" thickBot="1" x14ac:dyDescent="0.2">
      <c r="AI85" s="255"/>
      <c r="AJ85" s="256" t="s">
        <v>670</v>
      </c>
      <c r="AP85" s="369" t="s">
        <v>265</v>
      </c>
      <c r="AQ85" s="370" t="s">
        <v>268</v>
      </c>
      <c r="AR85" s="371" t="s">
        <v>342</v>
      </c>
      <c r="AS85" s="372" t="s">
        <v>343</v>
      </c>
      <c r="AV85" s="471" t="s">
        <v>784</v>
      </c>
      <c r="AW85" s="472">
        <f>IF(AW76=0,0,IF(AW80="N",AW83,AW84))</f>
        <v>0</v>
      </c>
      <c r="AX85" s="184"/>
      <c r="BC85" s="246"/>
      <c r="BE85" s="460" t="s">
        <v>760</v>
      </c>
      <c r="BF85" s="462">
        <f>IF(BF84=0,0,IF(BF84&lt;=5000,$AR$107,IF(BF84&lt;=10000,$AR$108,IF(BF84&lt;=20000,$AR$109,$AR$110))))</f>
        <v>0</v>
      </c>
      <c r="BI85" s="246"/>
      <c r="BJ85" s="246"/>
      <c r="BV85" s="212"/>
    </row>
    <row r="86" spans="35:74" ht="25.15" customHeight="1" thickBot="1" x14ac:dyDescent="0.2">
      <c r="AI86" s="181" t="s">
        <v>674</v>
      </c>
      <c r="AJ86" s="212"/>
      <c r="AP86" s="373"/>
      <c r="AQ86" s="374"/>
      <c r="AR86" s="375" t="s">
        <v>344</v>
      </c>
      <c r="AS86" s="376" t="s">
        <v>344</v>
      </c>
      <c r="BC86" s="246"/>
      <c r="BE86" s="460" t="s">
        <v>761</v>
      </c>
      <c r="BF86" s="464">
        <f>IF(BS76&lt;&gt;0,AR93,0)</f>
        <v>0</v>
      </c>
      <c r="BI86" s="246"/>
      <c r="BJ86" s="246"/>
      <c r="BV86" s="212"/>
    </row>
    <row r="87" spans="35:74" ht="25.15" customHeight="1" thickBot="1" x14ac:dyDescent="0.2">
      <c r="AI87" s="328">
        <f t="shared" ref="AI87:AI93" si="44">AR87</f>
        <v>1100</v>
      </c>
      <c r="AJ87" s="329" t="str">
        <f t="shared" ref="AJ87:AJ93" si="45">AP87</f>
        <v>000001</v>
      </c>
      <c r="AP87" s="377" t="s">
        <v>345</v>
      </c>
      <c r="AQ87" s="378" t="s">
        <v>346</v>
      </c>
      <c r="AR87" s="379">
        <v>1100</v>
      </c>
      <c r="AS87" s="380">
        <f>AR87</f>
        <v>1100</v>
      </c>
      <c r="BC87" s="246"/>
      <c r="BE87" s="460" t="s">
        <v>783</v>
      </c>
      <c r="BF87" s="480">
        <f>IF(BF85&gt;=BF86,BF85,BF86)</f>
        <v>0</v>
      </c>
      <c r="BI87" s="246"/>
      <c r="BJ87" s="246"/>
      <c r="BV87" s="212"/>
    </row>
    <row r="88" spans="35:74" ht="25.15" customHeight="1" thickBot="1" x14ac:dyDescent="0.2">
      <c r="AI88" s="328">
        <f t="shared" si="44"/>
        <v>1540</v>
      </c>
      <c r="AJ88" s="329" t="str">
        <f t="shared" si="45"/>
        <v>000002</v>
      </c>
      <c r="AP88" s="381" t="s">
        <v>347</v>
      </c>
      <c r="AQ88" s="382" t="s">
        <v>348</v>
      </c>
      <c r="AR88" s="383">
        <v>1540</v>
      </c>
      <c r="AS88" s="384">
        <f t="shared" ref="AS88:AS93" si="46">AR88</f>
        <v>1540</v>
      </c>
      <c r="BC88" s="246"/>
      <c r="BE88" s="482" t="s">
        <v>788</v>
      </c>
      <c r="BF88" s="483">
        <f>IF(BF81="Y",AR93,IF(BF80="N",0,BF87))</f>
        <v>1540</v>
      </c>
      <c r="BI88" s="246"/>
      <c r="BJ88" s="246"/>
      <c r="BV88" s="212"/>
    </row>
    <row r="89" spans="35:74" ht="25.15" customHeight="1" thickBot="1" x14ac:dyDescent="0.2">
      <c r="AI89" s="328">
        <f t="shared" si="44"/>
        <v>2310</v>
      </c>
      <c r="AJ89" s="329" t="str">
        <f t="shared" si="45"/>
        <v>000003</v>
      </c>
      <c r="AP89" s="381" t="s">
        <v>349</v>
      </c>
      <c r="AQ89" s="382" t="s">
        <v>350</v>
      </c>
      <c r="AR89" s="383">
        <v>2310</v>
      </c>
      <c r="AS89" s="384">
        <f t="shared" si="46"/>
        <v>2310</v>
      </c>
      <c r="BC89" s="246"/>
      <c r="BE89" s="484" t="s">
        <v>789</v>
      </c>
      <c r="BF89" s="485">
        <f>IF(BF76=0,0,BF88)</f>
        <v>0</v>
      </c>
      <c r="BG89" s="246"/>
      <c r="BH89" s="246"/>
      <c r="BI89" s="246"/>
      <c r="BJ89" s="246"/>
      <c r="BV89" s="212"/>
    </row>
    <row r="90" spans="35:74" ht="25.15" customHeight="1" x14ac:dyDescent="0.15">
      <c r="AI90" s="328">
        <f t="shared" si="44"/>
        <v>3080</v>
      </c>
      <c r="AJ90" s="329" t="str">
        <f t="shared" si="45"/>
        <v>000004</v>
      </c>
      <c r="AP90" s="385" t="s">
        <v>351</v>
      </c>
      <c r="AQ90" s="386" t="s">
        <v>352</v>
      </c>
      <c r="AR90" s="383">
        <v>3080</v>
      </c>
      <c r="AS90" s="384">
        <f t="shared" si="46"/>
        <v>3080</v>
      </c>
      <c r="BC90" s="246"/>
      <c r="BG90" s="246"/>
      <c r="BH90" s="246"/>
      <c r="BI90" s="246"/>
      <c r="BJ90" s="246"/>
      <c r="BV90" s="212"/>
    </row>
    <row r="91" spans="35:74" ht="25.15" customHeight="1" x14ac:dyDescent="0.15">
      <c r="AI91" s="328">
        <f t="shared" si="44"/>
        <v>2420</v>
      </c>
      <c r="AJ91" s="329" t="str">
        <f t="shared" si="45"/>
        <v>000005</v>
      </c>
      <c r="AP91" s="381" t="s">
        <v>45</v>
      </c>
      <c r="AQ91" s="382" t="s">
        <v>353</v>
      </c>
      <c r="AR91" s="383">
        <v>2420</v>
      </c>
      <c r="AS91" s="384">
        <f t="shared" si="46"/>
        <v>2420</v>
      </c>
      <c r="AX91" s="184"/>
      <c r="BC91" s="246"/>
      <c r="BF91" s="260"/>
      <c r="BG91" s="246"/>
      <c r="BH91" s="246"/>
      <c r="BI91" s="246"/>
      <c r="BJ91" s="246"/>
      <c r="BV91" s="212"/>
    </row>
    <row r="92" spans="35:74" ht="25.15" customHeight="1" thickBot="1" x14ac:dyDescent="0.2">
      <c r="AI92" s="328">
        <f t="shared" si="44"/>
        <v>1540</v>
      </c>
      <c r="AJ92" s="329" t="str">
        <f t="shared" si="45"/>
        <v>000010</v>
      </c>
      <c r="AP92" s="381" t="s">
        <v>354</v>
      </c>
      <c r="AQ92" s="382" t="s">
        <v>355</v>
      </c>
      <c r="AR92" s="383">
        <v>1540</v>
      </c>
      <c r="AS92" s="384">
        <f t="shared" si="46"/>
        <v>1540</v>
      </c>
      <c r="AT92" s="249"/>
      <c r="AU92" s="249"/>
      <c r="AV92" s="249"/>
      <c r="AW92" s="249"/>
      <c r="AX92" s="250"/>
      <c r="AY92" s="249"/>
      <c r="AZ92" s="249"/>
      <c r="BA92" s="249"/>
      <c r="BB92" s="249"/>
      <c r="BC92" s="249"/>
      <c r="BD92" s="262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9"/>
      <c r="BR92" s="249"/>
      <c r="BS92" s="249"/>
      <c r="BT92" s="249"/>
      <c r="BU92" s="249"/>
      <c r="BV92" s="254"/>
    </row>
    <row r="93" spans="35:74" ht="25.15" customHeight="1" thickBot="1" x14ac:dyDescent="0.2">
      <c r="AI93" s="330">
        <f t="shared" si="44"/>
        <v>1540</v>
      </c>
      <c r="AJ93" s="331" t="str">
        <f t="shared" si="45"/>
        <v>000002</v>
      </c>
      <c r="AP93" s="381" t="s">
        <v>347</v>
      </c>
      <c r="AQ93" s="387" t="s">
        <v>356</v>
      </c>
      <c r="AR93" s="388">
        <v>1540</v>
      </c>
      <c r="AS93" s="389">
        <f t="shared" si="46"/>
        <v>1540</v>
      </c>
    </row>
    <row r="95" spans="35:74" ht="25.15" customHeight="1" x14ac:dyDescent="0.15">
      <c r="AQ95" s="564" t="s">
        <v>1237</v>
      </c>
      <c r="AR95" s="565" t="s">
        <v>1238</v>
      </c>
    </row>
    <row r="96" spans="35:74" ht="25.15" customHeight="1" x14ac:dyDescent="0.15">
      <c r="AQ96" s="566" t="s">
        <v>1245</v>
      </c>
      <c r="AR96" s="566">
        <f>AR87</f>
        <v>1100</v>
      </c>
    </row>
    <row r="97" spans="37:57" ht="25.15" customHeight="1" x14ac:dyDescent="0.15">
      <c r="AQ97" s="566" t="s">
        <v>1240</v>
      </c>
      <c r="AR97" s="566">
        <f t="shared" ref="AR97" si="47">AR88</f>
        <v>1540</v>
      </c>
    </row>
    <row r="98" spans="37:57" ht="25.15" customHeight="1" x14ac:dyDescent="0.15">
      <c r="AQ98" s="566" t="s">
        <v>1239</v>
      </c>
      <c r="AR98" s="566">
        <f t="shared" ref="AR98" si="48">AR89</f>
        <v>2310</v>
      </c>
    </row>
    <row r="99" spans="37:57" ht="25.15" customHeight="1" x14ac:dyDescent="0.15">
      <c r="AQ99" s="566" t="s">
        <v>1241</v>
      </c>
      <c r="AR99" s="566">
        <f t="shared" ref="AR99" si="49">AR90</f>
        <v>3080</v>
      </c>
    </row>
    <row r="100" spans="37:57" ht="25.15" customHeight="1" x14ac:dyDescent="0.15">
      <c r="AQ100" s="567" t="s">
        <v>1242</v>
      </c>
      <c r="AR100" s="566">
        <f t="shared" ref="AR100" si="50">AR91</f>
        <v>2420</v>
      </c>
    </row>
    <row r="101" spans="37:57" ht="25.15" customHeight="1" x14ac:dyDescent="0.15">
      <c r="AQ101" s="567" t="s">
        <v>1243</v>
      </c>
      <c r="AR101" s="566">
        <f t="shared" ref="AR101" si="51">AR92</f>
        <v>1540</v>
      </c>
    </row>
    <row r="102" spans="37:57" ht="25.15" customHeight="1" x14ac:dyDescent="0.15">
      <c r="AQ102" s="567" t="s">
        <v>1244</v>
      </c>
      <c r="AR102" s="566">
        <f t="shared" ref="AR102" si="52">AR93</f>
        <v>1540</v>
      </c>
    </row>
    <row r="103" spans="37:57" ht="25.15" customHeight="1" x14ac:dyDescent="0.15">
      <c r="AQ103" s="563"/>
      <c r="AR103" s="563"/>
    </row>
    <row r="104" spans="37:57" ht="14.25" thickBot="1" x14ac:dyDescent="0.2"/>
    <row r="105" spans="37:57" ht="15" thickBot="1" x14ac:dyDescent="0.2">
      <c r="AK105" s="58"/>
      <c r="AL105" s="263"/>
      <c r="AM105" s="263"/>
      <c r="AN105" s="263"/>
      <c r="AO105" s="263"/>
      <c r="AP105" s="263"/>
      <c r="AQ105" s="322"/>
      <c r="AR105" s="323" t="s">
        <v>302</v>
      </c>
      <c r="AS105" s="264" t="s">
        <v>302</v>
      </c>
      <c r="AT105" s="265" t="s">
        <v>303</v>
      </c>
      <c r="AU105" s="264" t="s">
        <v>303</v>
      </c>
      <c r="AV105" s="318" t="s">
        <v>304</v>
      </c>
      <c r="AW105" s="263"/>
      <c r="AX105" s="266"/>
      <c r="AY105" s="263"/>
      <c r="AZ105" s="263"/>
      <c r="BA105" s="263"/>
      <c r="BB105" s="263"/>
      <c r="BC105" s="263"/>
      <c r="BD105" s="263"/>
      <c r="BE105" s="59"/>
    </row>
    <row r="106" spans="37:57" ht="15" thickBot="1" x14ac:dyDescent="0.2">
      <c r="AK106" s="60"/>
      <c r="AQ106" s="324"/>
      <c r="AR106" s="327" t="s">
        <v>255</v>
      </c>
      <c r="AS106" s="320" t="s">
        <v>305</v>
      </c>
      <c r="AT106" s="268" t="s">
        <v>59</v>
      </c>
      <c r="AU106" s="267" t="s">
        <v>305</v>
      </c>
      <c r="AV106" s="319"/>
      <c r="AX106" s="269" t="s">
        <v>293</v>
      </c>
      <c r="AY106" s="201">
        <f>C1</f>
        <v>0</v>
      </c>
      <c r="BE106" s="56"/>
    </row>
    <row r="107" spans="37:57" ht="14.25" x14ac:dyDescent="0.15">
      <c r="AK107" s="60"/>
      <c r="AQ107" s="325" t="str">
        <f>安全衛生図書・用品申込書!AQ87</f>
        <v>発送料(             ～5,000円)</v>
      </c>
      <c r="AR107" s="326">
        <f>AR87</f>
        <v>1100</v>
      </c>
      <c r="AS107" s="321">
        <f>AR87</f>
        <v>1100</v>
      </c>
      <c r="AT107" s="271">
        <f>AS87</f>
        <v>1100</v>
      </c>
      <c r="AU107" s="270">
        <f>AS87</f>
        <v>1100</v>
      </c>
      <c r="AV107" s="270"/>
      <c r="AX107" s="181"/>
      <c r="BE107" s="56"/>
    </row>
    <row r="108" spans="37:57" ht="17.25" x14ac:dyDescent="0.15">
      <c r="AK108" s="272"/>
      <c r="AL108" s="240"/>
      <c r="AM108" s="240"/>
      <c r="AN108" s="240"/>
      <c r="AO108" s="240"/>
      <c r="AP108" s="240"/>
      <c r="AQ108" s="325" t="str">
        <f>安全衛生図書・用品申込書!AQ88</f>
        <v>発送料( 5,001円～10,000円)</v>
      </c>
      <c r="AR108" s="326">
        <f t="shared" ref="AR108:AR113" si="53">AR88</f>
        <v>1540</v>
      </c>
      <c r="AS108" s="321">
        <f t="shared" ref="AS108:AT113" si="54">AR88</f>
        <v>1540</v>
      </c>
      <c r="AT108" s="271">
        <f t="shared" si="54"/>
        <v>1540</v>
      </c>
      <c r="AU108" s="270">
        <f t="shared" ref="AU108:AU113" si="55">AS88</f>
        <v>1540</v>
      </c>
      <c r="AV108" s="270"/>
      <c r="AX108" s="181" t="s">
        <v>294</v>
      </c>
      <c r="AY108" s="273" t="str">
        <f>IF(AZ108=0,"",IF($AY$109="実費あり","実費",AZ108))</f>
        <v/>
      </c>
      <c r="AZ108" s="273">
        <f>IF($BJ$76&gt;=1,0,SUM(S46:S75))</f>
        <v>0</v>
      </c>
      <c r="BE108" s="56"/>
    </row>
    <row r="109" spans="37:57" ht="17.25" x14ac:dyDescent="0.15">
      <c r="AK109" s="272"/>
      <c r="AL109" s="240"/>
      <c r="AM109" s="240"/>
      <c r="AN109" s="240"/>
      <c r="AO109" s="240"/>
      <c r="AP109" s="240"/>
      <c r="AQ109" s="325" t="str">
        <f>安全衛生図書・用品申込書!AQ89</f>
        <v>発送料(10,001円～20,000円)</v>
      </c>
      <c r="AR109" s="326">
        <f t="shared" si="53"/>
        <v>2310</v>
      </c>
      <c r="AS109" s="321">
        <f t="shared" si="54"/>
        <v>2310</v>
      </c>
      <c r="AT109" s="271">
        <f t="shared" si="54"/>
        <v>2310</v>
      </c>
      <c r="AU109" s="270">
        <f t="shared" si="55"/>
        <v>2310</v>
      </c>
      <c r="AV109" s="270"/>
      <c r="AX109" s="181"/>
      <c r="BE109" s="56"/>
    </row>
    <row r="110" spans="37:57" ht="14.25" x14ac:dyDescent="0.15">
      <c r="AK110" s="60"/>
      <c r="AQ110" s="325" t="str">
        <f>安全衛生図書・用品申込書!AQ90</f>
        <v>発送料(20,001円～           )</v>
      </c>
      <c r="AR110" s="326">
        <f t="shared" si="53"/>
        <v>3080</v>
      </c>
      <c r="AS110" s="321">
        <f t="shared" si="54"/>
        <v>3080</v>
      </c>
      <c r="AT110" s="271">
        <f t="shared" si="54"/>
        <v>3080</v>
      </c>
      <c r="AU110" s="270">
        <f t="shared" si="55"/>
        <v>3080</v>
      </c>
      <c r="AV110" s="270"/>
      <c r="AX110" s="269"/>
      <c r="BE110" s="56"/>
    </row>
    <row r="111" spans="37:57" ht="14.25" x14ac:dyDescent="0.15">
      <c r="AK111" s="60"/>
      <c r="AQ111" s="325" t="str">
        <f>安全衛生図書・用品申込書!AQ91</f>
        <v>特別(期日指定)送料</v>
      </c>
      <c r="AR111" s="326">
        <f t="shared" si="53"/>
        <v>2420</v>
      </c>
      <c r="AS111" s="321">
        <f t="shared" si="54"/>
        <v>2420</v>
      </c>
      <c r="AT111" s="271">
        <f t="shared" si="54"/>
        <v>2420</v>
      </c>
      <c r="AU111" s="270">
        <f t="shared" si="55"/>
        <v>2420</v>
      </c>
      <c r="AV111" s="274"/>
      <c r="AX111" s="269" t="s">
        <v>256</v>
      </c>
      <c r="BE111" s="56"/>
    </row>
    <row r="112" spans="37:57" ht="27.75" thickBot="1" x14ac:dyDescent="0.2">
      <c r="AK112" s="60"/>
      <c r="AQ112" s="325" t="str">
        <f>安全衛生図書・用品申込書!AQ92</f>
        <v>発送料(ポスターのみで5,000円以下の注文の場合)</v>
      </c>
      <c r="AR112" s="326">
        <f t="shared" si="53"/>
        <v>1540</v>
      </c>
      <c r="AS112" s="321">
        <f t="shared" si="54"/>
        <v>1540</v>
      </c>
      <c r="AT112" s="271">
        <f t="shared" si="54"/>
        <v>1540</v>
      </c>
      <c r="AU112" s="270">
        <f t="shared" si="55"/>
        <v>1540</v>
      </c>
      <c r="AV112" s="274"/>
      <c r="AX112" s="269"/>
      <c r="AZ112" t="s">
        <v>297</v>
      </c>
      <c r="BA112" s="17" t="s">
        <v>785</v>
      </c>
      <c r="BB112" s="17" t="s">
        <v>786</v>
      </c>
      <c r="BC112" t="s">
        <v>787</v>
      </c>
      <c r="BD112" t="s">
        <v>755</v>
      </c>
      <c r="BE112" s="56"/>
    </row>
    <row r="113" spans="37:61" ht="15.75" thickTop="1" thickBot="1" x14ac:dyDescent="0.2">
      <c r="AK113" s="60"/>
      <c r="AQ113" s="325" t="str">
        <f>安全衛生図書・用品申込書!AQ93</f>
        <v>発送料(ＤＶＤのみの注文の場合)</v>
      </c>
      <c r="AR113" s="326">
        <f t="shared" si="53"/>
        <v>1540</v>
      </c>
      <c r="AS113" s="321">
        <f t="shared" si="54"/>
        <v>1540</v>
      </c>
      <c r="AT113" s="271">
        <f t="shared" si="54"/>
        <v>1540</v>
      </c>
      <c r="AU113" s="270">
        <f t="shared" si="55"/>
        <v>1540</v>
      </c>
      <c r="AV113" s="274"/>
      <c r="AX113" s="269" t="s">
        <v>257</v>
      </c>
      <c r="AY113" s="475" t="str">
        <f>IF($BJ$76&gt;=1,"",IF(AZ113=0,"",IF($AY$109="実費あり","実費",AZ113)))</f>
        <v/>
      </c>
      <c r="AZ113" s="474">
        <f>IF(AY106="講師用",0,IF(AY106="分会用",0,IF(AY106="講習会用",0,IF(AY106="【支部専用】",0,BD113))))</f>
        <v>0</v>
      </c>
      <c r="BA113" s="476">
        <f>AW85</f>
        <v>0</v>
      </c>
      <c r="BB113" s="473">
        <f>BF89</f>
        <v>0</v>
      </c>
      <c r="BC113" s="481" t="str">
        <f>BF81</f>
        <v>Y</v>
      </c>
      <c r="BD113" s="474">
        <f>IF(BC113="Y",BB113,IF(BA113&gt;BB113,BA113,BB113))</f>
        <v>0</v>
      </c>
      <c r="BE113" s="56"/>
    </row>
    <row r="114" spans="37:61" ht="15" thickTop="1" thickBot="1" x14ac:dyDescent="0.2">
      <c r="AK114" s="60"/>
      <c r="AX114" s="269" t="s">
        <v>258</v>
      </c>
      <c r="AY114" s="473" t="str">
        <f>IF(AZ114=0,"",AZ114)</f>
        <v/>
      </c>
      <c r="AZ114" s="479">
        <f>IF(BA114=0,0,BA114)</f>
        <v>0</v>
      </c>
      <c r="BA114" s="477">
        <f>IF(L43="",0,$AR$111)</f>
        <v>0</v>
      </c>
      <c r="BB114" s="470"/>
      <c r="BE114" s="56"/>
    </row>
    <row r="115" spans="37:61" ht="21.75" thickTop="1" x14ac:dyDescent="0.15">
      <c r="AK115" s="60"/>
      <c r="AS115" s="276"/>
      <c r="AX115" s="269"/>
      <c r="AY115" s="277"/>
      <c r="AZ115" s="478"/>
      <c r="BE115" s="56"/>
    </row>
    <row r="116" spans="37:61" x14ac:dyDescent="0.15">
      <c r="AK116" s="60"/>
      <c r="AS116" s="276"/>
      <c r="AX116" s="269"/>
      <c r="BE116" s="56"/>
    </row>
    <row r="117" spans="37:61" x14ac:dyDescent="0.15">
      <c r="AK117" s="60"/>
      <c r="AU117" s="158"/>
      <c r="AV117" s="158"/>
      <c r="AX117" s="269" t="s">
        <v>295</v>
      </c>
      <c r="AY117" s="275" t="str">
        <f>IF($BJ$76&gt;=1,"",IF(AZ117=0,"",IF($AY$109="実費あり","実費",AZ117)))</f>
        <v/>
      </c>
      <c r="AZ117" s="275">
        <f>AZ108+AZ113+AZ114</f>
        <v>0</v>
      </c>
      <c r="BE117" s="56"/>
    </row>
    <row r="118" spans="37:61" x14ac:dyDescent="0.15">
      <c r="AK118" s="60"/>
      <c r="AX118" s="269"/>
      <c r="AZ118" s="17"/>
      <c r="BE118" s="278"/>
    </row>
    <row r="119" spans="37:61" ht="14.25" thickBot="1" x14ac:dyDescent="0.2">
      <c r="AK119" s="62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279"/>
      <c r="AX119" s="280"/>
      <c r="AY119" s="279"/>
      <c r="AZ119" s="281"/>
      <c r="BA119" s="279"/>
      <c r="BB119" s="279"/>
      <c r="BC119" s="279"/>
      <c r="BD119" s="279"/>
      <c r="BE119" s="282"/>
    </row>
    <row r="121" spans="37:61" ht="14.25" thickBot="1" x14ac:dyDescent="0.2"/>
    <row r="122" spans="37:61" ht="31.15" customHeight="1" thickBot="1" x14ac:dyDescent="0.2">
      <c r="AO122" s="531" t="s">
        <v>1000</v>
      </c>
      <c r="AP122" s="538">
        <f>K7</f>
        <v>0</v>
      </c>
      <c r="AQ122" s="539" t="str">
        <f>VLOOKUP($AP$122,$AP$124:$AY$142,2)</f>
        <v>建災防福島県支部</v>
      </c>
      <c r="AR122" s="539" t="str">
        <f>VLOOKUP($AP$122,$AP$124:$AY$142,3)</f>
        <v>960</v>
      </c>
      <c r="AS122" s="539">
        <f>VLOOKUP($AP$122,$AP$124:$AY$142,4)</f>
        <v>8061</v>
      </c>
      <c r="AT122" s="539" t="str">
        <f>VLOOKUP($AP$122,$AP$124:$AY$142,5)</f>
        <v>福島市五月町４番２５号</v>
      </c>
      <c r="AU122" s="539" t="str">
        <f>VLOOKUP($AP$122,$AP$124:$AY$142,6)</f>
        <v>024</v>
      </c>
      <c r="AV122" s="539" t="str">
        <f>VLOOKUP($AP$122,$AP$124:$AY$142,7)</f>
        <v>522</v>
      </c>
      <c r="AW122" s="539" t="str">
        <f>VLOOKUP($AP$122,$AP$124:$AY$142,8)</f>
        <v>2266</v>
      </c>
      <c r="AX122" s="539" t="str">
        <f>VLOOKUP($AP$122,$AP$124:$AY$142,9)</f>
        <v>info@kensaibou-fukushima.jp</v>
      </c>
      <c r="AY122" s="547" t="str">
        <f>IF(VLOOKUP($AP$122,$AP$124:$AY$142,10)=0,"",VLOOKUP($AP$122,$AP$124:$AY$142,10))</f>
        <v>佐藤</v>
      </c>
    </row>
    <row r="123" spans="37:61" ht="31.15" customHeight="1" x14ac:dyDescent="0.15">
      <c r="AP123" s="544"/>
      <c r="AQ123" s="545" t="s">
        <v>1001</v>
      </c>
      <c r="AR123" s="545" t="s">
        <v>1002</v>
      </c>
      <c r="AS123" s="545"/>
      <c r="AT123" s="545" t="s">
        <v>1003</v>
      </c>
      <c r="AU123" s="545" t="s">
        <v>1021</v>
      </c>
      <c r="AV123" s="545"/>
      <c r="AW123" s="545"/>
      <c r="AX123" s="492"/>
      <c r="AY123" s="546"/>
    </row>
    <row r="124" spans="37:61" ht="31.15" customHeight="1" x14ac:dyDescent="0.15">
      <c r="AP124" s="532">
        <v>0</v>
      </c>
      <c r="AQ124" s="4" t="s">
        <v>1059</v>
      </c>
      <c r="AR124" s="4" t="s">
        <v>987</v>
      </c>
      <c r="AS124" s="534">
        <v>8061</v>
      </c>
      <c r="AT124" s="4" t="s">
        <v>1063</v>
      </c>
      <c r="AU124" s="534" t="s">
        <v>1022</v>
      </c>
      <c r="AV124" s="534" t="s">
        <v>1060</v>
      </c>
      <c r="AW124" s="534" t="s">
        <v>1061</v>
      </c>
      <c r="AX124" s="548" t="s">
        <v>1062</v>
      </c>
      <c r="AY124" s="549" t="s">
        <v>1064</v>
      </c>
      <c r="AZ124">
        <v>0</v>
      </c>
    </row>
    <row r="125" spans="37:61" ht="31.15" customHeight="1" x14ac:dyDescent="0.15">
      <c r="AP125" s="532">
        <v>1</v>
      </c>
      <c r="AQ125" s="4" t="s">
        <v>386</v>
      </c>
      <c r="AR125" s="4" t="s">
        <v>987</v>
      </c>
      <c r="AS125" s="4" t="s">
        <v>1005</v>
      </c>
      <c r="AT125" s="4" t="s">
        <v>436</v>
      </c>
      <c r="AU125" s="534" t="s">
        <v>1022</v>
      </c>
      <c r="AV125" s="534" t="s">
        <v>1025</v>
      </c>
      <c r="AW125" s="534" t="s">
        <v>1026</v>
      </c>
      <c r="AX125" s="548" t="s">
        <v>764</v>
      </c>
      <c r="AY125" s="56"/>
      <c r="AZ125">
        <v>1</v>
      </c>
    </row>
    <row r="126" spans="37:61" ht="31.15" customHeight="1" x14ac:dyDescent="0.15">
      <c r="AP126" s="532">
        <v>2</v>
      </c>
      <c r="AQ126" s="4" t="s">
        <v>387</v>
      </c>
      <c r="AR126" s="4" t="s">
        <v>991</v>
      </c>
      <c r="AS126" s="4" t="s">
        <v>1006</v>
      </c>
      <c r="AT126" s="4" t="s">
        <v>437</v>
      </c>
      <c r="AU126" s="534" t="s">
        <v>1023</v>
      </c>
      <c r="AV126" s="534" t="s">
        <v>1032</v>
      </c>
      <c r="AW126" s="534" t="s">
        <v>1044</v>
      </c>
      <c r="AX126" s="548" t="s">
        <v>765</v>
      </c>
      <c r="AY126" s="56"/>
      <c r="AZ126">
        <v>2</v>
      </c>
    </row>
    <row r="127" spans="37:61" ht="31.15" customHeight="1" x14ac:dyDescent="0.15">
      <c r="AP127" s="532">
        <v>3</v>
      </c>
      <c r="AQ127" s="4" t="s">
        <v>388</v>
      </c>
      <c r="AR127" s="4" t="s">
        <v>990</v>
      </c>
      <c r="AS127" s="4" t="s">
        <v>1007</v>
      </c>
      <c r="AT127" s="4" t="s">
        <v>767</v>
      </c>
      <c r="AU127" s="534" t="s">
        <v>1022</v>
      </c>
      <c r="AV127" s="534" t="s">
        <v>1033</v>
      </c>
      <c r="AW127" s="534" t="s">
        <v>1045</v>
      </c>
      <c r="AX127" s="548" t="s">
        <v>766</v>
      </c>
      <c r="AY127" s="56"/>
      <c r="AZ127">
        <v>3</v>
      </c>
      <c r="BI127" s="421"/>
    </row>
    <row r="128" spans="37:61" ht="31.15" customHeight="1" x14ac:dyDescent="0.15">
      <c r="AP128" s="532">
        <v>4</v>
      </c>
      <c r="AQ128" s="4" t="s">
        <v>389</v>
      </c>
      <c r="AR128" s="4" t="s">
        <v>990</v>
      </c>
      <c r="AS128" s="4" t="s">
        <v>1008</v>
      </c>
      <c r="AT128" s="4" t="s">
        <v>438</v>
      </c>
      <c r="AU128" s="534" t="s">
        <v>1024</v>
      </c>
      <c r="AV128" s="534" t="s">
        <v>1034</v>
      </c>
      <c r="AW128" s="534" t="s">
        <v>1046</v>
      </c>
      <c r="AX128" s="548" t="s">
        <v>768</v>
      </c>
      <c r="AY128" s="56"/>
      <c r="AZ128">
        <v>4</v>
      </c>
      <c r="BI128" s="421"/>
    </row>
    <row r="129" spans="42:61" ht="31.15" customHeight="1" x14ac:dyDescent="0.15">
      <c r="AP129" s="532">
        <v>5</v>
      </c>
      <c r="AQ129" s="4" t="s">
        <v>390</v>
      </c>
      <c r="AR129" s="4" t="s">
        <v>989</v>
      </c>
      <c r="AS129" s="4" t="s">
        <v>1009</v>
      </c>
      <c r="AT129" s="4" t="s">
        <v>439</v>
      </c>
      <c r="AU129" s="534" t="s">
        <v>1027</v>
      </c>
      <c r="AV129" s="534" t="s">
        <v>1035</v>
      </c>
      <c r="AW129" s="534" t="s">
        <v>998</v>
      </c>
      <c r="AX129" s="548" t="s">
        <v>747</v>
      </c>
      <c r="AY129" s="56"/>
      <c r="AZ129">
        <v>5</v>
      </c>
      <c r="BI129" s="421"/>
    </row>
    <row r="130" spans="42:61" ht="31.15" customHeight="1" x14ac:dyDescent="0.15">
      <c r="AP130" s="532">
        <v>6</v>
      </c>
      <c r="AQ130" s="4" t="s">
        <v>391</v>
      </c>
      <c r="AR130" s="4" t="s">
        <v>990</v>
      </c>
      <c r="AS130" s="4" t="s">
        <v>1010</v>
      </c>
      <c r="AT130" s="4" t="s">
        <v>770</v>
      </c>
      <c r="AU130" s="534" t="s">
        <v>1024</v>
      </c>
      <c r="AV130" s="534" t="s">
        <v>1036</v>
      </c>
      <c r="AW130" s="534" t="s">
        <v>998</v>
      </c>
      <c r="AX130" s="548" t="s">
        <v>769</v>
      </c>
      <c r="AY130" s="56"/>
      <c r="AZ130">
        <v>6</v>
      </c>
      <c r="BI130" s="421"/>
    </row>
    <row r="131" spans="42:61" ht="31.15" customHeight="1" x14ac:dyDescent="0.15">
      <c r="AP131" s="532">
        <v>7</v>
      </c>
      <c r="AQ131" s="4" t="s">
        <v>392</v>
      </c>
      <c r="AR131" s="4" t="s">
        <v>988</v>
      </c>
      <c r="AS131" s="4" t="s">
        <v>1011</v>
      </c>
      <c r="AT131" s="4" t="s">
        <v>440</v>
      </c>
      <c r="AU131" s="534" t="s">
        <v>1027</v>
      </c>
      <c r="AV131" s="534" t="s">
        <v>1037</v>
      </c>
      <c r="AW131" s="534" t="s">
        <v>1047</v>
      </c>
      <c r="AX131" s="548" t="s">
        <v>771</v>
      </c>
      <c r="AY131" s="56"/>
      <c r="AZ131">
        <v>7</v>
      </c>
      <c r="BI131" s="421"/>
    </row>
    <row r="132" spans="42:61" ht="31.15" customHeight="1" x14ac:dyDescent="0.15">
      <c r="AP132" s="532">
        <v>8</v>
      </c>
      <c r="AQ132" s="4" t="s">
        <v>394</v>
      </c>
      <c r="AR132" s="4" t="s">
        <v>992</v>
      </c>
      <c r="AS132" s="4" t="s">
        <v>1013</v>
      </c>
      <c r="AT132" s="4" t="s">
        <v>441</v>
      </c>
      <c r="AU132" s="534" t="s">
        <v>1028</v>
      </c>
      <c r="AV132" s="535" t="s">
        <v>1039</v>
      </c>
      <c r="AW132" s="534" t="s">
        <v>1049</v>
      </c>
      <c r="AX132" s="548" t="s">
        <v>773</v>
      </c>
      <c r="AY132" s="56"/>
      <c r="AZ132">
        <v>8</v>
      </c>
      <c r="BI132" s="421"/>
    </row>
    <row r="133" spans="42:61" ht="31.15" customHeight="1" x14ac:dyDescent="0.15">
      <c r="AP133" s="532">
        <v>9</v>
      </c>
      <c r="AQ133" s="4" t="s">
        <v>395</v>
      </c>
      <c r="AR133" s="4" t="s">
        <v>995</v>
      </c>
      <c r="AS133" s="4" t="s">
        <v>1014</v>
      </c>
      <c r="AT133" s="4" t="s">
        <v>775</v>
      </c>
      <c r="AU133" s="534" t="s">
        <v>1029</v>
      </c>
      <c r="AV133" s="534" t="s">
        <v>1040</v>
      </c>
      <c r="AW133" s="534" t="s">
        <v>1050</v>
      </c>
      <c r="AX133" s="548" t="s">
        <v>774</v>
      </c>
      <c r="AY133" s="56"/>
      <c r="AZ133">
        <v>9</v>
      </c>
      <c r="BI133" s="421"/>
    </row>
    <row r="134" spans="42:61" ht="31.15" customHeight="1" x14ac:dyDescent="0.15">
      <c r="AP134" s="532">
        <v>10</v>
      </c>
      <c r="AQ134" s="4" t="s">
        <v>396</v>
      </c>
      <c r="AR134" s="4" t="s">
        <v>993</v>
      </c>
      <c r="AS134" s="4" t="s">
        <v>1015</v>
      </c>
      <c r="AT134" s="4" t="s">
        <v>703</v>
      </c>
      <c r="AU134" s="534" t="s">
        <v>1029</v>
      </c>
      <c r="AV134" s="534" t="s">
        <v>1041</v>
      </c>
      <c r="AW134" s="534" t="s">
        <v>1051</v>
      </c>
      <c r="AX134" s="548" t="s">
        <v>700</v>
      </c>
      <c r="AY134" s="56"/>
      <c r="AZ134">
        <v>10</v>
      </c>
      <c r="BI134" s="421"/>
    </row>
    <row r="135" spans="42:61" ht="31.15" customHeight="1" x14ac:dyDescent="0.15">
      <c r="AP135" s="532">
        <v>11</v>
      </c>
      <c r="AQ135" s="4" t="s">
        <v>397</v>
      </c>
      <c r="AR135" s="4" t="s">
        <v>995</v>
      </c>
      <c r="AS135" s="4" t="s">
        <v>1016</v>
      </c>
      <c r="AT135" s="4" t="s">
        <v>777</v>
      </c>
      <c r="AU135" s="534" t="s">
        <v>1028</v>
      </c>
      <c r="AV135" s="534" t="s">
        <v>1034</v>
      </c>
      <c r="AW135" s="534" t="s">
        <v>1052</v>
      </c>
      <c r="AX135" s="548" t="s">
        <v>776</v>
      </c>
      <c r="AY135" s="56"/>
      <c r="AZ135">
        <v>11</v>
      </c>
      <c r="BI135" s="421"/>
    </row>
    <row r="136" spans="42:61" ht="31.15" customHeight="1" x14ac:dyDescent="0.15">
      <c r="AP136" s="532">
        <v>12</v>
      </c>
      <c r="AQ136" s="4" t="s">
        <v>398</v>
      </c>
      <c r="AR136" s="4" t="s">
        <v>994</v>
      </c>
      <c r="AS136" s="4" t="s">
        <v>1017</v>
      </c>
      <c r="AT136" s="4" t="s">
        <v>749</v>
      </c>
      <c r="AU136" s="534" t="s">
        <v>1029</v>
      </c>
      <c r="AV136" s="534" t="s">
        <v>1034</v>
      </c>
      <c r="AW136" s="534" t="s">
        <v>1053</v>
      </c>
      <c r="AX136" s="548" t="s">
        <v>748</v>
      </c>
      <c r="AY136" s="56"/>
      <c r="AZ136">
        <v>12</v>
      </c>
      <c r="BI136" s="421"/>
    </row>
    <row r="137" spans="42:61" ht="31.15" customHeight="1" x14ac:dyDescent="0.15">
      <c r="AP137" s="532">
        <v>13</v>
      </c>
      <c r="AQ137" s="4" t="s">
        <v>399</v>
      </c>
      <c r="AR137" s="4" t="s">
        <v>994</v>
      </c>
      <c r="AS137" s="4" t="s">
        <v>1018</v>
      </c>
      <c r="AT137" s="4" t="s">
        <v>778</v>
      </c>
      <c r="AU137" s="534" t="s">
        <v>1029</v>
      </c>
      <c r="AV137" s="534" t="s">
        <v>1042</v>
      </c>
      <c r="AW137" s="534" t="s">
        <v>1054</v>
      </c>
      <c r="AX137" s="548" t="s">
        <v>752</v>
      </c>
      <c r="AY137" s="56"/>
      <c r="AZ137">
        <v>13</v>
      </c>
      <c r="BI137" s="421"/>
    </row>
    <row r="138" spans="42:61" ht="31.15" customHeight="1" x14ac:dyDescent="0.15">
      <c r="AP138" s="532">
        <v>14</v>
      </c>
      <c r="AQ138" s="4" t="s">
        <v>400</v>
      </c>
      <c r="AR138" s="4" t="s">
        <v>996</v>
      </c>
      <c r="AS138" s="4" t="s">
        <v>1019</v>
      </c>
      <c r="AT138" s="4" t="s">
        <v>442</v>
      </c>
      <c r="AU138" s="534" t="s">
        <v>1030</v>
      </c>
      <c r="AV138" s="534" t="s">
        <v>1037</v>
      </c>
      <c r="AW138" s="534" t="s">
        <v>1055</v>
      </c>
      <c r="AX138" s="548" t="s">
        <v>779</v>
      </c>
      <c r="AY138" s="56"/>
      <c r="AZ138">
        <v>14</v>
      </c>
      <c r="BI138" s="421"/>
    </row>
    <row r="139" spans="42:61" ht="31.15" customHeight="1" x14ac:dyDescent="0.15">
      <c r="AP139" s="532">
        <v>15</v>
      </c>
      <c r="AQ139" s="4" t="s">
        <v>401</v>
      </c>
      <c r="AR139" s="4" t="s">
        <v>997</v>
      </c>
      <c r="AS139" s="4" t="s">
        <v>1020</v>
      </c>
      <c r="AT139" s="4" t="s">
        <v>443</v>
      </c>
      <c r="AU139" s="534" t="s">
        <v>1031</v>
      </c>
      <c r="AV139" s="534" t="s">
        <v>1037</v>
      </c>
      <c r="AW139" s="534" t="s">
        <v>1056</v>
      </c>
      <c r="AX139" s="548" t="s">
        <v>780</v>
      </c>
      <c r="AY139" s="56"/>
      <c r="AZ139">
        <v>15</v>
      </c>
      <c r="BI139" s="421"/>
    </row>
    <row r="140" spans="42:61" ht="31.15" customHeight="1" x14ac:dyDescent="0.15">
      <c r="AP140" s="532">
        <v>16</v>
      </c>
      <c r="AQ140" s="4" t="s">
        <v>402</v>
      </c>
      <c r="AR140" s="4" t="s">
        <v>997</v>
      </c>
      <c r="AS140" s="4" t="s">
        <v>1017</v>
      </c>
      <c r="AT140" s="4" t="s">
        <v>1004</v>
      </c>
      <c r="AU140" s="534" t="s">
        <v>1031</v>
      </c>
      <c r="AV140" s="534" t="s">
        <v>1043</v>
      </c>
      <c r="AW140" s="534" t="s">
        <v>1057</v>
      </c>
      <c r="AX140" s="548" t="s">
        <v>781</v>
      </c>
      <c r="AY140" s="56"/>
      <c r="AZ140">
        <v>16</v>
      </c>
      <c r="BI140" s="421"/>
    </row>
    <row r="141" spans="42:61" ht="31.15" customHeight="1" x14ac:dyDescent="0.15">
      <c r="AP141" s="532">
        <v>17</v>
      </c>
      <c r="AQ141" s="4" t="s">
        <v>264</v>
      </c>
      <c r="AR141" s="4" t="s">
        <v>996</v>
      </c>
      <c r="AS141" s="4" t="s">
        <v>1019</v>
      </c>
      <c r="AT141" s="4" t="s">
        <v>442</v>
      </c>
      <c r="AU141" s="534" t="s">
        <v>1030</v>
      </c>
      <c r="AV141" s="534" t="s">
        <v>1037</v>
      </c>
      <c r="AW141" s="534" t="s">
        <v>1058</v>
      </c>
      <c r="AX141" s="548"/>
      <c r="AY141" s="56"/>
      <c r="AZ141">
        <v>17</v>
      </c>
      <c r="BI141" s="421"/>
    </row>
    <row r="142" spans="42:61" ht="31.15" customHeight="1" thickBot="1" x14ac:dyDescent="0.2">
      <c r="AP142" s="537">
        <v>18</v>
      </c>
      <c r="AQ142" s="533" t="s">
        <v>393</v>
      </c>
      <c r="AR142" s="533" t="s">
        <v>990</v>
      </c>
      <c r="AS142" s="533" t="s">
        <v>1012</v>
      </c>
      <c r="AT142" s="533" t="s">
        <v>772</v>
      </c>
      <c r="AU142" s="536" t="s">
        <v>1024</v>
      </c>
      <c r="AV142" s="536" t="s">
        <v>1038</v>
      </c>
      <c r="AW142" s="536" t="s">
        <v>1048</v>
      </c>
      <c r="AX142" s="550" t="s">
        <v>1065</v>
      </c>
      <c r="AY142" s="282"/>
      <c r="AZ142">
        <v>18</v>
      </c>
    </row>
    <row r="143" spans="42:61" ht="31.15" customHeight="1" x14ac:dyDescent="0.15"/>
    <row r="144" spans="42:61" ht="31.15" customHeight="1" x14ac:dyDescent="0.15"/>
    <row r="145" ht="31.15" customHeight="1" x14ac:dyDescent="0.15"/>
  </sheetData>
  <sheetProtection selectLockedCells="1"/>
  <mergeCells count="232">
    <mergeCell ref="BX46:BX53"/>
    <mergeCell ref="BX54:BX67"/>
    <mergeCell ref="AB43:AD44"/>
    <mergeCell ref="B75:C75"/>
    <mergeCell ref="AB46:AD46"/>
    <mergeCell ref="AF27:AF30"/>
    <mergeCell ref="Z37:Z38"/>
    <mergeCell ref="AA37:AA38"/>
    <mergeCell ref="J74:O74"/>
    <mergeCell ref="J75:O75"/>
    <mergeCell ref="B28:Y28"/>
    <mergeCell ref="B29:E29"/>
    <mergeCell ref="C32:X32"/>
    <mergeCell ref="B30:E30"/>
    <mergeCell ref="F29:X29"/>
    <mergeCell ref="F30:X30"/>
    <mergeCell ref="B33:C33"/>
    <mergeCell ref="T72:Y72"/>
    <mergeCell ref="J71:O71"/>
    <mergeCell ref="J72:O72"/>
    <mergeCell ref="J73:O73"/>
    <mergeCell ref="B65:C65"/>
    <mergeCell ref="D65:I65"/>
    <mergeCell ref="B73:C73"/>
    <mergeCell ref="D73:I73"/>
    <mergeCell ref="J62:O62"/>
    <mergeCell ref="D60:I60"/>
    <mergeCell ref="H17:J17"/>
    <mergeCell ref="H20:J20"/>
    <mergeCell ref="B56:C56"/>
    <mergeCell ref="B55:C55"/>
    <mergeCell ref="B64:C64"/>
    <mergeCell ref="B63:C63"/>
    <mergeCell ref="B46:C46"/>
    <mergeCell ref="J63:O63"/>
    <mergeCell ref="D71:I71"/>
    <mergeCell ref="B71:C71"/>
    <mergeCell ref="J65:O65"/>
    <mergeCell ref="J66:O66"/>
    <mergeCell ref="B70:C70"/>
    <mergeCell ref="I43:K43"/>
    <mergeCell ref="J58:O58"/>
    <mergeCell ref="J59:O59"/>
    <mergeCell ref="J60:O60"/>
    <mergeCell ref="J61:O61"/>
    <mergeCell ref="J64:O64"/>
    <mergeCell ref="E10:O10"/>
    <mergeCell ref="C12:O12"/>
    <mergeCell ref="T65:Y65"/>
    <mergeCell ref="Q60:R60"/>
    <mergeCell ref="B61:C61"/>
    <mergeCell ref="D61:I61"/>
    <mergeCell ref="Q61:R61"/>
    <mergeCell ref="T61:Y61"/>
    <mergeCell ref="B60:C60"/>
    <mergeCell ref="D64:I64"/>
    <mergeCell ref="T64:Y64"/>
    <mergeCell ref="D63:I63"/>
    <mergeCell ref="Q63:R63"/>
    <mergeCell ref="T63:Y63"/>
    <mergeCell ref="B62:C62"/>
    <mergeCell ref="D62:I62"/>
    <mergeCell ref="Q62:R62"/>
    <mergeCell ref="T62:Y62"/>
    <mergeCell ref="E14:H14"/>
    <mergeCell ref="Q65:R65"/>
    <mergeCell ref="Q10:V10"/>
    <mergeCell ref="J47:O47"/>
    <mergeCell ref="J48:O48"/>
    <mergeCell ref="J49:O49"/>
    <mergeCell ref="T70:Y70"/>
    <mergeCell ref="B66:C66"/>
    <mergeCell ref="D66:I66"/>
    <mergeCell ref="T66:Y66"/>
    <mergeCell ref="Q66:R66"/>
    <mergeCell ref="D67:I67"/>
    <mergeCell ref="Q70:R70"/>
    <mergeCell ref="B67:C67"/>
    <mergeCell ref="J67:O67"/>
    <mergeCell ref="J68:O68"/>
    <mergeCell ref="J69:O69"/>
    <mergeCell ref="J70:O70"/>
    <mergeCell ref="B69:C69"/>
    <mergeCell ref="Q71:R71"/>
    <mergeCell ref="T71:Y71"/>
    <mergeCell ref="Q73:R73"/>
    <mergeCell ref="T56:Y56"/>
    <mergeCell ref="B48:C48"/>
    <mergeCell ref="B50:C50"/>
    <mergeCell ref="D50:I50"/>
    <mergeCell ref="Q50:R50"/>
    <mergeCell ref="T50:Y50"/>
    <mergeCell ref="D48:I48"/>
    <mergeCell ref="Q48:R48"/>
    <mergeCell ref="T48:Y48"/>
    <mergeCell ref="B49:C49"/>
    <mergeCell ref="T73:Y73"/>
    <mergeCell ref="B72:C72"/>
    <mergeCell ref="D72:I72"/>
    <mergeCell ref="B59:C59"/>
    <mergeCell ref="B58:C58"/>
    <mergeCell ref="Q64:R64"/>
    <mergeCell ref="Q51:R51"/>
    <mergeCell ref="Q54:R54"/>
    <mergeCell ref="Q53:R53"/>
    <mergeCell ref="Q59:R59"/>
    <mergeCell ref="Q72:R72"/>
    <mergeCell ref="B3:Y3"/>
    <mergeCell ref="B45:I45"/>
    <mergeCell ref="Q46:R46"/>
    <mergeCell ref="Q6:W6"/>
    <mergeCell ref="T46:Y46"/>
    <mergeCell ref="T55:Y55"/>
    <mergeCell ref="T47:Y47"/>
    <mergeCell ref="D47:I47"/>
    <mergeCell ref="Q8:V8"/>
    <mergeCell ref="B47:C47"/>
    <mergeCell ref="J14:K14"/>
    <mergeCell ref="P10:P12"/>
    <mergeCell ref="D46:I46"/>
    <mergeCell ref="D49:I49"/>
    <mergeCell ref="Q49:R49"/>
    <mergeCell ref="T42:Y42"/>
    <mergeCell ref="T40:Y40"/>
    <mergeCell ref="D55:I55"/>
    <mergeCell ref="T51:Y51"/>
    <mergeCell ref="T54:Y54"/>
    <mergeCell ref="T53:Y53"/>
    <mergeCell ref="Q36:W36"/>
    <mergeCell ref="S14:Y14"/>
    <mergeCell ref="J45:O45"/>
    <mergeCell ref="T52:Y52"/>
    <mergeCell ref="B10:D10"/>
    <mergeCell ref="B51:C51"/>
    <mergeCell ref="T43:Y43"/>
    <mergeCell ref="B54:C54"/>
    <mergeCell ref="D54:I54"/>
    <mergeCell ref="D59:I59"/>
    <mergeCell ref="Q56:R56"/>
    <mergeCell ref="D58:I58"/>
    <mergeCell ref="Q58:R58"/>
    <mergeCell ref="D56:I56"/>
    <mergeCell ref="D51:I51"/>
    <mergeCell ref="Q55:R55"/>
    <mergeCell ref="T57:Y57"/>
    <mergeCell ref="Q57:R57"/>
    <mergeCell ref="J54:O54"/>
    <mergeCell ref="J55:O55"/>
    <mergeCell ref="J56:O56"/>
    <mergeCell ref="J57:O57"/>
    <mergeCell ref="B57:C57"/>
    <mergeCell ref="T45:Y45"/>
    <mergeCell ref="D57:I57"/>
    <mergeCell ref="B14:D14"/>
    <mergeCell ref="Q45:R45"/>
    <mergeCell ref="B6:I6"/>
    <mergeCell ref="B53:C53"/>
    <mergeCell ref="D53:I53"/>
    <mergeCell ref="D52:I52"/>
    <mergeCell ref="D26:Y27"/>
    <mergeCell ref="B26:C27"/>
    <mergeCell ref="E23:F23"/>
    <mergeCell ref="T49:Y49"/>
    <mergeCell ref="B52:C52"/>
    <mergeCell ref="T41:Y41"/>
    <mergeCell ref="B9:D9"/>
    <mergeCell ref="L6:P6"/>
    <mergeCell ref="J50:O50"/>
    <mergeCell ref="J51:O51"/>
    <mergeCell ref="J52:O52"/>
    <mergeCell ref="B36:L36"/>
    <mergeCell ref="J53:O53"/>
    <mergeCell ref="L8:O8"/>
    <mergeCell ref="Q52:R52"/>
    <mergeCell ref="H8:K8"/>
    <mergeCell ref="E9:O9"/>
    <mergeCell ref="I42:J42"/>
    <mergeCell ref="C25:R25"/>
    <mergeCell ref="B13:Y13"/>
    <mergeCell ref="B74:C74"/>
    <mergeCell ref="T75:Y75"/>
    <mergeCell ref="Q47:R47"/>
    <mergeCell ref="E33:H33"/>
    <mergeCell ref="J33:K33"/>
    <mergeCell ref="T60:Y60"/>
    <mergeCell ref="D74:I74"/>
    <mergeCell ref="Q74:R74"/>
    <mergeCell ref="T74:Y74"/>
    <mergeCell ref="Q67:R67"/>
    <mergeCell ref="T67:Y67"/>
    <mergeCell ref="D70:I70"/>
    <mergeCell ref="T59:Y59"/>
    <mergeCell ref="D69:I69"/>
    <mergeCell ref="Q69:R69"/>
    <mergeCell ref="T69:Y69"/>
    <mergeCell ref="B68:C68"/>
    <mergeCell ref="D68:I68"/>
    <mergeCell ref="Q68:R68"/>
    <mergeCell ref="T68:Y68"/>
    <mergeCell ref="T58:Y58"/>
    <mergeCell ref="D75:I75"/>
    <mergeCell ref="Q75:R75"/>
    <mergeCell ref="J46:O46"/>
    <mergeCell ref="AB47:AD47"/>
    <mergeCell ref="AB48:AD48"/>
    <mergeCell ref="AB49:AD49"/>
    <mergeCell ref="AB50:AD50"/>
    <mergeCell ref="AB51:AD51"/>
    <mergeCell ref="AB52:AD52"/>
    <mergeCell ref="AB53:AD53"/>
    <mergeCell ref="AB54:AD54"/>
    <mergeCell ref="AB55:AD55"/>
    <mergeCell ref="AB74:AD74"/>
    <mergeCell ref="AB75:AD75"/>
    <mergeCell ref="AB65:AD65"/>
    <mergeCell ref="AB66:AD66"/>
    <mergeCell ref="AB67:AD67"/>
    <mergeCell ref="AB68:AD68"/>
    <mergeCell ref="AB69:AD69"/>
    <mergeCell ref="AB70:AD70"/>
    <mergeCell ref="AB71:AD71"/>
    <mergeCell ref="AB72:AD72"/>
    <mergeCell ref="AB73:AD73"/>
    <mergeCell ref="AB56:AD56"/>
    <mergeCell ref="AB57:AD57"/>
    <mergeCell ref="AB58:AD58"/>
    <mergeCell ref="AB59:AD59"/>
    <mergeCell ref="AB60:AD60"/>
    <mergeCell ref="AB61:AD61"/>
    <mergeCell ref="AB62:AD62"/>
    <mergeCell ref="AB63:AD63"/>
    <mergeCell ref="AB64:AD64"/>
  </mergeCells>
  <phoneticPr fontId="6"/>
  <conditionalFormatting sqref="T43:T44 T40 AA18:AA21 AA35">
    <cfRule type="cellIs" dxfId="28" priority="121" stopIfTrue="1" operator="equal">
      <formula>0</formula>
    </cfRule>
    <cfRule type="cellIs" dxfId="27" priority="122" stopIfTrue="1" operator="equal">
      <formula>0</formula>
    </cfRule>
  </conditionalFormatting>
  <conditionalFormatting sqref="S41">
    <cfRule type="cellIs" dxfId="26" priority="114" stopIfTrue="1" operator="equal">
      <formula>0</formula>
    </cfRule>
    <cfRule type="cellIs" dxfId="25" priority="115" stopIfTrue="1" operator="equal">
      <formula>0</formula>
    </cfRule>
  </conditionalFormatting>
  <conditionalFormatting sqref="T41">
    <cfRule type="cellIs" dxfId="24" priority="110" stopIfTrue="1" operator="equal">
      <formula>0</formula>
    </cfRule>
    <cfRule type="cellIs" dxfId="23" priority="111" stopIfTrue="1" operator="equal">
      <formula>0</formula>
    </cfRule>
  </conditionalFormatting>
  <conditionalFormatting sqref="T42">
    <cfRule type="cellIs" dxfId="22" priority="102" stopIfTrue="1" operator="equal">
      <formula>0</formula>
    </cfRule>
    <cfRule type="cellIs" dxfId="21" priority="103" stopIfTrue="1" operator="equal">
      <formula>0</formula>
    </cfRule>
  </conditionalFormatting>
  <conditionalFormatting sqref="G17">
    <cfRule type="containsText" dxfId="20" priority="42" operator="containsText" text="✔">
      <formula>NOT(ISERROR(SEARCH("✔",G17)))</formula>
    </cfRule>
    <cfRule type="containsText" dxfId="19" priority="43" operator="containsText" text="✔">
      <formula>NOT(ISERROR(SEARCH("✔",G17)))</formula>
    </cfRule>
  </conditionalFormatting>
  <conditionalFormatting sqref="C1">
    <cfRule type="expression" dxfId="18" priority="36">
      <formula>$C$1="【支部専用】"</formula>
    </cfRule>
  </conditionalFormatting>
  <conditionalFormatting sqref="Q11">
    <cfRule type="expression" dxfId="17" priority="123">
      <formula>$R$12="支部使用"</formula>
    </cfRule>
  </conditionalFormatting>
  <conditionalFormatting sqref="AZ115">
    <cfRule type="cellIs" dxfId="16" priority="31" stopIfTrue="1" operator="equal">
      <formula>0</formula>
    </cfRule>
    <cfRule type="cellIs" dxfId="15" priority="32" stopIfTrue="1" operator="equal">
      <formula>0</formula>
    </cfRule>
  </conditionalFormatting>
  <conditionalFormatting sqref="BA114:BB114">
    <cfRule type="cellIs" dxfId="14" priority="29" stopIfTrue="1" operator="equal">
      <formula>0</formula>
    </cfRule>
    <cfRule type="cellIs" dxfId="13" priority="30" stopIfTrue="1" operator="equal">
      <formula>0</formula>
    </cfRule>
  </conditionalFormatting>
  <conditionalFormatting sqref="D22">
    <cfRule type="expression" dxfId="12" priority="129">
      <formula>L43&lt;&gt;""</formula>
    </cfRule>
  </conditionalFormatting>
  <conditionalFormatting sqref="S51">
    <cfRule type="cellIs" dxfId="11" priority="15" stopIfTrue="1" operator="equal">
      <formula>0</formula>
    </cfRule>
    <cfRule type="cellIs" dxfId="10" priority="16" stopIfTrue="1" operator="equal">
      <formula>0</formula>
    </cfRule>
  </conditionalFormatting>
  <conditionalFormatting sqref="S46:S50">
    <cfRule type="cellIs" dxfId="9" priority="7" stopIfTrue="1" operator="equal">
      <formula>0</formula>
    </cfRule>
    <cfRule type="cellIs" dxfId="8" priority="8" stopIfTrue="1" operator="equal">
      <formula>0</formula>
    </cfRule>
  </conditionalFormatting>
  <conditionalFormatting sqref="S52:S75">
    <cfRule type="cellIs" dxfId="7" priority="5" stopIfTrue="1" operator="equal">
      <formula>0</formula>
    </cfRule>
    <cfRule type="cellIs" dxfId="6" priority="6" stopIfTrue="1" operator="equal">
      <formula>0</formula>
    </cfRule>
  </conditionalFormatting>
  <conditionalFormatting sqref="P46:P75">
    <cfRule type="expression" dxfId="5" priority="4">
      <formula>AND(D46&lt;&gt;"",P46="")</formula>
    </cfRule>
  </conditionalFormatting>
  <conditionalFormatting sqref="B5:E5">
    <cfRule type="expression" dxfId="4" priority="130">
      <formula>$C$1="【支部専用】"</formula>
    </cfRule>
  </conditionalFormatting>
  <conditionalFormatting sqref="J5:K5">
    <cfRule type="expression" dxfId="3" priority="131">
      <formula>$C$1="【支部専用】"</formula>
    </cfRule>
  </conditionalFormatting>
  <conditionalFormatting sqref="AB46:AD75">
    <cfRule type="expression" dxfId="2" priority="1">
      <formula>$C$1="講師用"</formula>
    </cfRule>
    <cfRule type="expression" dxfId="1" priority="3">
      <formula>$C$1="講習会用"</formula>
    </cfRule>
  </conditionalFormatting>
  <dataValidations count="11">
    <dataValidation imeMode="hiragana" allowBlank="1" showInputMessage="1" showErrorMessage="1" sqref="E33:H33 T40:T44 E14:H14 D26:Y27 F29:X30 C32:X32 C12:L12 U40:Y40 E10:L10" xr:uid="{00000000-0002-0000-0200-000000000000}"/>
    <dataValidation imeMode="on" allowBlank="1" showInputMessage="1" showErrorMessage="1" sqref="Y32 B32 P10" xr:uid="{00000000-0002-0000-0200-000001000000}"/>
    <dataValidation imeMode="off" allowBlank="1" showInputMessage="1" showErrorMessage="1" sqref="U1 P24 W1 L14:S14 E9:O9" xr:uid="{00000000-0002-0000-0200-000002000000}"/>
    <dataValidation type="list" allowBlank="1" showInputMessage="1" showErrorMessage="1" sqref="K20:K21" xr:uid="{00000000-0002-0000-0200-000003000000}">
      <formula1>$AS$46:$AS$47</formula1>
    </dataValidation>
    <dataValidation type="custom" imeMode="off" allowBlank="1" showInputMessage="1" showErrorMessage="1" sqref="E31:G31 L33:P33 E11:G11" xr:uid="{00000000-0002-0000-0200-000004000000}">
      <formula1>LEN(E11)=LENB(E11)</formula1>
    </dataValidation>
    <dataValidation type="whole" imeMode="off" allowBlank="1" showInputMessage="1" showErrorMessage="1" sqref="G23:G24" xr:uid="{00000000-0002-0000-0200-000005000000}">
      <formula1>1</formula1>
      <formula2>100</formula2>
    </dataValidation>
    <dataValidation type="whole" imeMode="off" allowBlank="1" showInputMessage="1" showErrorMessage="1" sqref="I24 X1" xr:uid="{00000000-0002-0000-0200-000006000000}">
      <formula1>1</formula1>
      <formula2>31</formula2>
    </dataValidation>
    <dataValidation type="whole" imeMode="off" allowBlank="1" showInputMessage="1" showErrorMessage="1" sqref="V1" xr:uid="{00000000-0002-0000-0200-000007000000}">
      <formula1>1</formula1>
      <formula2>12</formula2>
    </dataValidation>
    <dataValidation type="whole" imeMode="off" allowBlank="1" showInputMessage="1" showErrorMessage="1" sqref="T1" xr:uid="{00000000-0002-0000-0200-000008000000}">
      <formula1>3</formula1>
      <formula2>50</formula2>
    </dataValidation>
    <dataValidation type="list" imeMode="off" allowBlank="1" showInputMessage="1" showErrorMessage="1" sqref="K7" xr:uid="{2A2405C8-E527-4686-BD3B-648DB848FB43}">
      <formula1>$AZ$124:$AZ$142</formula1>
    </dataValidation>
    <dataValidation type="list" allowBlank="1" showInputMessage="1" showErrorMessage="1" sqref="AB46:AD46 AB47:AD75" xr:uid="{C92EBAD2-2816-4EB0-92BE-8E47BBC58437}">
      <formula1>$BZ$45:$BZ$67</formula1>
    </dataValidation>
  </dataValidations>
  <hyperlinks>
    <hyperlink ref="Q36:W36" r:id="rId1" display="https://whk.kensaibou.or.jp/asp/index.asp" xr:uid="{00000000-0004-0000-0200-000000000000}"/>
    <hyperlink ref="Q36" r:id="rId2" xr:uid="{00000000-0004-0000-0200-000001000000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3"/>
  <rowBreaks count="1" manualBreakCount="1">
    <brk id="60" min="1" max="2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B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200-00000C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200-00000D000000}">
          <x14:formula1>
            <xm:f>作業１入力シート用!$H$1:$H$4</xm:f>
          </x14:formula1>
          <xm:sqref>C1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70C0"/>
  </sheetPr>
  <dimension ref="A1:S2017"/>
  <sheetViews>
    <sheetView showGridLines="0" zoomScale="70" zoomScaleNormal="70" workbookViewId="0">
      <pane xSplit="6" ySplit="7" topLeftCell="G8" activePane="bottomRight" state="frozen"/>
      <selection activeCell="D46" sqref="D46:I46"/>
      <selection pane="topRight" activeCell="D46" sqref="D46:I46"/>
      <selection pane="bottomLeft" activeCell="D46" sqref="D46:I46"/>
      <selection pane="bottomRight" activeCell="A10" sqref="A10:F10"/>
    </sheetView>
  </sheetViews>
  <sheetFormatPr defaultColWidth="8.875" defaultRowHeight="25.15" customHeight="1" x14ac:dyDescent="0.15"/>
  <cols>
    <col min="1" max="6" width="3.875" style="708" customWidth="1"/>
    <col min="7" max="7" width="4" style="528" hidden="1" customWidth="1"/>
    <col min="8" max="8" width="19.25" style="702" customWidth="1"/>
    <col min="9" max="9" width="127.25" style="517" customWidth="1"/>
    <col min="10" max="10" width="10.625" style="523" customWidth="1"/>
    <col min="11" max="14" width="13.75" style="517" hidden="1" customWidth="1"/>
    <col min="15" max="15" width="15.375" style="562" customWidth="1"/>
    <col min="16" max="16" width="15.375" style="561" customWidth="1"/>
    <col min="17" max="16384" width="8.875" style="79"/>
  </cols>
  <sheetData>
    <row r="1" spans="1:19" s="77" customFormat="1" ht="9.75" customHeight="1" x14ac:dyDescent="0.15">
      <c r="A1" s="703"/>
      <c r="B1" s="703"/>
      <c r="C1" s="703"/>
      <c r="D1" s="703"/>
      <c r="E1" s="703"/>
      <c r="F1" s="703"/>
      <c r="G1" s="521"/>
      <c r="H1" s="527"/>
      <c r="I1" s="518"/>
      <c r="J1" s="768"/>
      <c r="K1" s="771"/>
      <c r="L1" s="768"/>
      <c r="M1" s="768"/>
      <c r="N1" s="768"/>
      <c r="O1" s="772"/>
      <c r="P1" s="772"/>
    </row>
    <row r="2" spans="1:19" s="78" customFormat="1" ht="15.75" customHeight="1" x14ac:dyDescent="0.15">
      <c r="A2" s="704"/>
      <c r="B2" s="704"/>
      <c r="C2" s="704"/>
      <c r="D2" s="704"/>
      <c r="E2" s="704"/>
      <c r="F2" s="704"/>
      <c r="G2" s="525"/>
      <c r="H2" s="437"/>
      <c r="I2" s="519"/>
      <c r="J2" s="520"/>
      <c r="K2" s="437"/>
      <c r="L2" s="437"/>
      <c r="M2" s="437"/>
      <c r="N2" s="437"/>
      <c r="O2" s="560"/>
      <c r="P2" s="560"/>
    </row>
    <row r="3" spans="1:19" s="78" customFormat="1" ht="21.6" customHeight="1" x14ac:dyDescent="0.15">
      <c r="A3" s="703" t="s">
        <v>444</v>
      </c>
      <c r="B3" s="705"/>
      <c r="C3" s="705"/>
      <c r="D3" s="705"/>
      <c r="E3" s="705"/>
      <c r="F3" s="705"/>
      <c r="G3" s="571"/>
      <c r="H3" s="694"/>
      <c r="I3" s="571"/>
      <c r="J3" s="520"/>
      <c r="K3" s="437"/>
      <c r="L3" s="437"/>
      <c r="M3" s="437"/>
      <c r="N3" s="437"/>
      <c r="O3" s="560"/>
      <c r="P3" s="560"/>
      <c r="S3" s="768" t="s">
        <v>357</v>
      </c>
    </row>
    <row r="4" spans="1:19" s="78" customFormat="1" ht="21.6" customHeight="1" x14ac:dyDescent="0.15">
      <c r="A4" s="703"/>
      <c r="B4" s="706"/>
      <c r="C4" s="706"/>
      <c r="D4" s="706"/>
      <c r="E4" s="706"/>
      <c r="F4" s="706"/>
      <c r="G4" s="693"/>
      <c r="H4" s="590"/>
      <c r="I4" s="633"/>
      <c r="J4" s="769">
        <v>3</v>
      </c>
      <c r="K4" s="770">
        <v>4</v>
      </c>
      <c r="L4" s="769">
        <v>5</v>
      </c>
      <c r="M4" s="769">
        <v>6</v>
      </c>
      <c r="N4" s="769">
        <v>7</v>
      </c>
      <c r="O4" s="770">
        <v>8</v>
      </c>
      <c r="P4" s="770">
        <v>10</v>
      </c>
    </row>
    <row r="5" spans="1:19" s="78" customFormat="1" ht="31.15" customHeight="1" x14ac:dyDescent="0.15">
      <c r="A5" s="707"/>
      <c r="B5" s="707"/>
      <c r="C5" s="707"/>
      <c r="D5" s="707"/>
      <c r="E5" s="707"/>
      <c r="F5" s="707"/>
      <c r="G5" s="527"/>
      <c r="H5" s="634"/>
      <c r="I5" s="635"/>
      <c r="J5" s="636"/>
      <c r="K5" s="637"/>
      <c r="L5" s="636"/>
      <c r="M5" s="638"/>
      <c r="N5" s="636"/>
      <c r="O5" s="637" t="s">
        <v>1449</v>
      </c>
      <c r="P5" s="637"/>
    </row>
    <row r="6" spans="1:19" s="524" customFormat="1" ht="60" customHeight="1" x14ac:dyDescent="0.15">
      <c r="A6" s="1148" t="s">
        <v>265</v>
      </c>
      <c r="B6" s="1149"/>
      <c r="C6" s="1149"/>
      <c r="D6" s="1149"/>
      <c r="E6" s="1149"/>
      <c r="F6" s="1150"/>
      <c r="G6" s="556" t="s">
        <v>242</v>
      </c>
      <c r="H6" s="766" t="s">
        <v>897</v>
      </c>
      <c r="I6" s="754" t="s">
        <v>58</v>
      </c>
      <c r="J6" s="762" t="s">
        <v>404</v>
      </c>
      <c r="K6" s="755" t="s">
        <v>1564</v>
      </c>
      <c r="L6" s="762" t="s">
        <v>405</v>
      </c>
      <c r="M6" s="762" t="s">
        <v>358</v>
      </c>
      <c r="N6" s="763" t="s">
        <v>406</v>
      </c>
      <c r="O6" s="756" t="s">
        <v>302</v>
      </c>
      <c r="P6" s="756" t="s">
        <v>303</v>
      </c>
    </row>
    <row r="7" spans="1:19" s="524" customFormat="1" ht="69.400000000000006" customHeight="1" x14ac:dyDescent="0.15">
      <c r="A7" s="1151" t="s">
        <v>813</v>
      </c>
      <c r="B7" s="1152"/>
      <c r="C7" s="1152"/>
      <c r="D7" s="1152"/>
      <c r="E7" s="1152"/>
      <c r="F7" s="1153"/>
      <c r="G7" s="557" t="s">
        <v>212</v>
      </c>
      <c r="H7" s="767"/>
      <c r="I7" s="757"/>
      <c r="J7" s="758"/>
      <c r="K7" s="759" t="s">
        <v>1562</v>
      </c>
      <c r="L7" s="760" t="s">
        <v>1565</v>
      </c>
      <c r="M7" s="760" t="s">
        <v>1566</v>
      </c>
      <c r="N7" s="761"/>
      <c r="O7" s="756" t="s">
        <v>1175</v>
      </c>
      <c r="P7" s="756" t="s">
        <v>1176</v>
      </c>
    </row>
    <row r="8" spans="1:19" s="78" customFormat="1" ht="35.25" customHeight="1" x14ac:dyDescent="0.15">
      <c r="A8" s="1143"/>
      <c r="B8" s="1154"/>
      <c r="C8" s="1154"/>
      <c r="D8" s="1154"/>
      <c r="E8" s="1154"/>
      <c r="F8" s="1154"/>
      <c r="G8" s="526"/>
      <c r="H8" s="582" t="s">
        <v>1450</v>
      </c>
      <c r="I8" s="639"/>
      <c r="J8" s="628"/>
      <c r="K8" s="640"/>
      <c r="L8" s="629"/>
      <c r="M8" s="629"/>
      <c r="N8" s="629"/>
      <c r="O8" s="814"/>
      <c r="P8" s="815"/>
      <c r="Q8" s="627" t="str">
        <f>IF(COUNTIF($H$5:H8,H8)&gt;1,"重複","")</f>
        <v/>
      </c>
    </row>
    <row r="9" spans="1:19" s="78" customFormat="1" ht="25.9" customHeight="1" x14ac:dyDescent="0.15">
      <c r="A9" s="1143"/>
      <c r="B9" s="1143"/>
      <c r="C9" s="1143"/>
      <c r="D9" s="1143"/>
      <c r="E9" s="1143"/>
      <c r="F9" s="1143"/>
      <c r="G9" s="526"/>
      <c r="H9" s="597" t="s">
        <v>814</v>
      </c>
      <c r="I9" s="709"/>
      <c r="J9" s="736"/>
      <c r="K9" s="740"/>
      <c r="L9" s="738"/>
      <c r="M9" s="738"/>
      <c r="N9" s="751"/>
      <c r="O9" s="592"/>
      <c r="P9" s="592"/>
      <c r="Q9" s="627" t="str">
        <f>IF(COUNTIF($H$5:H9,H9)&gt;1,"重複","")</f>
        <v/>
      </c>
    </row>
    <row r="10" spans="1:19" s="78" customFormat="1" ht="25.9" customHeight="1" x14ac:dyDescent="0.15">
      <c r="A10" s="1143">
        <v>111210</v>
      </c>
      <c r="B10" s="1143"/>
      <c r="C10" s="1143"/>
      <c r="D10" s="1143"/>
      <c r="E10" s="1143"/>
      <c r="F10" s="1143"/>
      <c r="G10" s="526"/>
      <c r="H10" s="596">
        <v>111210</v>
      </c>
      <c r="I10" s="710" t="s">
        <v>815</v>
      </c>
      <c r="J10" s="736"/>
      <c r="K10" s="739" t="s">
        <v>1562</v>
      </c>
      <c r="L10" s="738"/>
      <c r="M10" s="738"/>
      <c r="N10" s="751"/>
      <c r="O10" s="595">
        <v>1925.0000000000002</v>
      </c>
      <c r="P10" s="595">
        <v>2145</v>
      </c>
      <c r="Q10" s="627" t="str">
        <f>IF(COUNTIF($H$5:H10,H10)&gt;1,"重複","")</f>
        <v/>
      </c>
    </row>
    <row r="11" spans="1:19" s="78" customFormat="1" ht="25.9" customHeight="1" x14ac:dyDescent="0.15">
      <c r="A11" s="1143">
        <v>111311</v>
      </c>
      <c r="B11" s="1143"/>
      <c r="C11" s="1143"/>
      <c r="D11" s="1143"/>
      <c r="E11" s="1143"/>
      <c r="F11" s="1143"/>
      <c r="G11" s="558"/>
      <c r="H11" s="596">
        <v>111311</v>
      </c>
      <c r="I11" s="710" t="s">
        <v>653</v>
      </c>
      <c r="J11" s="737"/>
      <c r="K11" s="739" t="s">
        <v>1562</v>
      </c>
      <c r="L11" s="738"/>
      <c r="M11" s="738"/>
      <c r="N11" s="751"/>
      <c r="O11" s="595">
        <v>1815.0000000000002</v>
      </c>
      <c r="P11" s="595">
        <v>2035.0000000000002</v>
      </c>
      <c r="Q11" s="627" t="str">
        <f>IF(COUNTIF($H$5:H11,H11)&gt;1,"重複","")</f>
        <v/>
      </c>
    </row>
    <row r="12" spans="1:19" s="78" customFormat="1" ht="25.9" customHeight="1" x14ac:dyDescent="0.15">
      <c r="A12" s="1143">
        <v>111410</v>
      </c>
      <c r="B12" s="1143"/>
      <c r="C12" s="1143"/>
      <c r="D12" s="1143"/>
      <c r="E12" s="1143"/>
      <c r="F12" s="1143"/>
      <c r="G12" s="526"/>
      <c r="H12" s="596">
        <v>111410</v>
      </c>
      <c r="I12" s="711" t="s">
        <v>447</v>
      </c>
      <c r="J12" s="736"/>
      <c r="K12" s="739" t="s">
        <v>1562</v>
      </c>
      <c r="L12" s="738"/>
      <c r="M12" s="738"/>
      <c r="N12" s="751"/>
      <c r="O12" s="595">
        <v>1815.0000000000002</v>
      </c>
      <c r="P12" s="595">
        <v>2035.0000000000002</v>
      </c>
      <c r="Q12" s="627" t="str">
        <f>IF(COUNTIF($H$5:H12,H12)&gt;1,"重複","")</f>
        <v/>
      </c>
    </row>
    <row r="13" spans="1:19" s="78" customFormat="1" ht="25.9" customHeight="1" x14ac:dyDescent="0.15">
      <c r="A13" s="1143">
        <v>111510</v>
      </c>
      <c r="B13" s="1143"/>
      <c r="C13" s="1143"/>
      <c r="D13" s="1143"/>
      <c r="E13" s="1143"/>
      <c r="F13" s="1143"/>
      <c r="G13" s="526"/>
      <c r="H13" s="596">
        <v>111510</v>
      </c>
      <c r="I13" s="710" t="s">
        <v>448</v>
      </c>
      <c r="J13" s="736"/>
      <c r="K13" s="739" t="s">
        <v>1562</v>
      </c>
      <c r="L13" s="738"/>
      <c r="M13" s="738"/>
      <c r="N13" s="751"/>
      <c r="O13" s="595">
        <v>2145</v>
      </c>
      <c r="P13" s="595">
        <v>2420</v>
      </c>
      <c r="Q13" s="627" t="str">
        <f>IF(COUNTIF($H$5:H13,H13)&gt;1,"重複","")</f>
        <v/>
      </c>
    </row>
    <row r="14" spans="1:19" s="78" customFormat="1" ht="25.9" customHeight="1" x14ac:dyDescent="0.15">
      <c r="A14" s="1143">
        <v>215000</v>
      </c>
      <c r="B14" s="1143"/>
      <c r="C14" s="1143"/>
      <c r="D14" s="1143"/>
      <c r="E14" s="1143"/>
      <c r="F14" s="1143"/>
      <c r="G14" s="526"/>
      <c r="H14" s="596">
        <v>215000</v>
      </c>
      <c r="I14" s="710" t="s">
        <v>60</v>
      </c>
      <c r="J14" s="736"/>
      <c r="K14" s="739" t="s">
        <v>1562</v>
      </c>
      <c r="L14" s="738"/>
      <c r="M14" s="738"/>
      <c r="N14" s="751"/>
      <c r="O14" s="595">
        <v>2970.0000000000005</v>
      </c>
      <c r="P14" s="595">
        <v>3300.0000000000005</v>
      </c>
      <c r="Q14" s="627" t="str">
        <f>IF(COUNTIF($H$5:H14,H14)&gt;1,"重複","")</f>
        <v/>
      </c>
    </row>
    <row r="15" spans="1:19" s="78" customFormat="1" ht="25.5" customHeight="1" x14ac:dyDescent="0.15">
      <c r="A15" s="1143">
        <v>217200</v>
      </c>
      <c r="B15" s="1143"/>
      <c r="C15" s="1143"/>
      <c r="D15" s="1143"/>
      <c r="E15" s="1143"/>
      <c r="F15" s="1143"/>
      <c r="G15" s="526"/>
      <c r="H15" s="596">
        <v>217200</v>
      </c>
      <c r="I15" s="710" t="s">
        <v>449</v>
      </c>
      <c r="J15" s="736"/>
      <c r="K15" s="739" t="s">
        <v>1562</v>
      </c>
      <c r="L15" s="738"/>
      <c r="M15" s="738"/>
      <c r="N15" s="751"/>
      <c r="O15" s="595">
        <v>2475</v>
      </c>
      <c r="P15" s="595">
        <v>2750</v>
      </c>
      <c r="Q15" s="627" t="str">
        <f>IF(COUNTIF($H$5:H15,H15)&gt;1,"重複","")</f>
        <v/>
      </c>
    </row>
    <row r="16" spans="1:19" s="78" customFormat="1" ht="25.9" customHeight="1" x14ac:dyDescent="0.15">
      <c r="A16" s="1143">
        <v>217300</v>
      </c>
      <c r="B16" s="1143"/>
      <c r="C16" s="1143"/>
      <c r="D16" s="1143"/>
      <c r="E16" s="1143"/>
      <c r="F16" s="1143"/>
      <c r="G16" s="526"/>
      <c r="H16" s="596">
        <v>217300</v>
      </c>
      <c r="I16" s="710" t="s">
        <v>450</v>
      </c>
      <c r="J16" s="736"/>
      <c r="K16" s="739" t="s">
        <v>1562</v>
      </c>
      <c r="L16" s="738"/>
      <c r="M16" s="738"/>
      <c r="N16" s="751"/>
      <c r="O16" s="595">
        <v>2475</v>
      </c>
      <c r="P16" s="595">
        <v>2750</v>
      </c>
      <c r="Q16" s="627" t="str">
        <f>IF(COUNTIF($H$5:H16,H16)&gt;1,"重複","")</f>
        <v/>
      </c>
    </row>
    <row r="17" spans="1:17" s="78" customFormat="1" ht="25.9" customHeight="1" x14ac:dyDescent="0.15">
      <c r="A17" s="1143">
        <v>217400</v>
      </c>
      <c r="B17" s="1143"/>
      <c r="C17" s="1143"/>
      <c r="D17" s="1143"/>
      <c r="E17" s="1143"/>
      <c r="F17" s="1143"/>
      <c r="G17" s="526"/>
      <c r="H17" s="596">
        <v>217400</v>
      </c>
      <c r="I17" s="710" t="s">
        <v>451</v>
      </c>
      <c r="J17" s="736"/>
      <c r="K17" s="739" t="s">
        <v>1562</v>
      </c>
      <c r="L17" s="738"/>
      <c r="M17" s="738"/>
      <c r="N17" s="751"/>
      <c r="O17" s="595">
        <v>2475</v>
      </c>
      <c r="P17" s="595">
        <v>2750</v>
      </c>
      <c r="Q17" s="627" t="str">
        <f>IF(COUNTIF($H$5:H17,H17)&gt;1,"重複","")</f>
        <v/>
      </c>
    </row>
    <row r="18" spans="1:17" s="78" customFormat="1" ht="25.9" customHeight="1" x14ac:dyDescent="0.15">
      <c r="A18" s="1143">
        <v>217500</v>
      </c>
      <c r="B18" s="1143"/>
      <c r="C18" s="1143"/>
      <c r="D18" s="1143"/>
      <c r="E18" s="1143"/>
      <c r="F18" s="1143"/>
      <c r="G18" s="526"/>
      <c r="H18" s="596">
        <v>217500</v>
      </c>
      <c r="I18" s="710" t="s">
        <v>61</v>
      </c>
      <c r="J18" s="737"/>
      <c r="K18" s="739" t="s">
        <v>1562</v>
      </c>
      <c r="L18" s="738"/>
      <c r="M18" s="738"/>
      <c r="N18" s="751"/>
      <c r="O18" s="595">
        <v>2035.0000000000002</v>
      </c>
      <c r="P18" s="595">
        <v>2310</v>
      </c>
      <c r="Q18" s="627" t="str">
        <f>IF(COUNTIF($H$5:H18,H18)&gt;1,"重複","")</f>
        <v/>
      </c>
    </row>
    <row r="19" spans="1:17" s="78" customFormat="1" ht="25.9" customHeight="1" x14ac:dyDescent="0.15">
      <c r="A19" s="1143">
        <v>215720</v>
      </c>
      <c r="B19" s="1143"/>
      <c r="C19" s="1143"/>
      <c r="D19" s="1143"/>
      <c r="E19" s="1143"/>
      <c r="F19" s="1143"/>
      <c r="G19" s="526"/>
      <c r="H19" s="596">
        <v>215720</v>
      </c>
      <c r="I19" s="711" t="s">
        <v>452</v>
      </c>
      <c r="J19" s="736"/>
      <c r="K19" s="739" t="s">
        <v>1562</v>
      </c>
      <c r="L19" s="738"/>
      <c r="M19" s="738"/>
      <c r="N19" s="751"/>
      <c r="O19" s="595">
        <v>2255</v>
      </c>
      <c r="P19" s="595">
        <v>2530</v>
      </c>
      <c r="Q19" s="627" t="str">
        <f>IF(COUNTIF($H$5:H19,H19)&gt;1,"重複","")</f>
        <v/>
      </c>
    </row>
    <row r="20" spans="1:17" s="78" customFormat="1" ht="25.9" customHeight="1" x14ac:dyDescent="0.15">
      <c r="A20" s="1143">
        <v>215840</v>
      </c>
      <c r="B20" s="1143"/>
      <c r="C20" s="1143"/>
      <c r="D20" s="1143"/>
      <c r="E20" s="1143"/>
      <c r="F20" s="1143"/>
      <c r="G20" s="526"/>
      <c r="H20" s="596">
        <v>215840</v>
      </c>
      <c r="I20" s="710" t="s">
        <v>453</v>
      </c>
      <c r="J20" s="736"/>
      <c r="K20" s="739" t="s">
        <v>1562</v>
      </c>
      <c r="L20" s="738"/>
      <c r="M20" s="738"/>
      <c r="N20" s="751"/>
      <c r="O20" s="594">
        <v>1925.0000000000002</v>
      </c>
      <c r="P20" s="594">
        <v>2145</v>
      </c>
      <c r="Q20" s="627" t="str">
        <f>IF(COUNTIF($H$5:H20,H20)&gt;1,"重複","")</f>
        <v/>
      </c>
    </row>
    <row r="21" spans="1:17" s="78" customFormat="1" ht="25.9" customHeight="1" x14ac:dyDescent="0.15">
      <c r="A21" s="1143">
        <v>216600</v>
      </c>
      <c r="B21" s="1143"/>
      <c r="C21" s="1143"/>
      <c r="D21" s="1143"/>
      <c r="E21" s="1143"/>
      <c r="F21" s="1143"/>
      <c r="G21" s="526"/>
      <c r="H21" s="596">
        <v>216600</v>
      </c>
      <c r="I21" s="710" t="s">
        <v>62</v>
      </c>
      <c r="J21" s="737"/>
      <c r="K21" s="739" t="s">
        <v>1562</v>
      </c>
      <c r="L21" s="738"/>
      <c r="M21" s="738"/>
      <c r="N21" s="751"/>
      <c r="O21" s="595">
        <v>2145</v>
      </c>
      <c r="P21" s="595">
        <v>2420</v>
      </c>
      <c r="Q21" s="627" t="str">
        <f>IF(COUNTIF($H$5:H21,H21)&gt;1,"重複","")</f>
        <v/>
      </c>
    </row>
    <row r="22" spans="1:17" s="78" customFormat="1" ht="25.9" customHeight="1" x14ac:dyDescent="0.15">
      <c r="A22" s="1143">
        <v>216700</v>
      </c>
      <c r="B22" s="1143"/>
      <c r="C22" s="1143"/>
      <c r="D22" s="1143"/>
      <c r="E22" s="1143"/>
      <c r="F22" s="1143"/>
      <c r="G22" s="526"/>
      <c r="H22" s="596">
        <v>216700</v>
      </c>
      <c r="I22" s="711" t="s">
        <v>454</v>
      </c>
      <c r="J22" s="737"/>
      <c r="K22" s="739" t="s">
        <v>1562</v>
      </c>
      <c r="L22" s="738"/>
      <c r="M22" s="738"/>
      <c r="N22" s="751"/>
      <c r="O22" s="595">
        <v>2145</v>
      </c>
      <c r="P22" s="595">
        <v>2420</v>
      </c>
      <c r="Q22" s="627" t="str">
        <f>IF(COUNTIF($H$5:H22,H22)&gt;1,"重複","")</f>
        <v/>
      </c>
    </row>
    <row r="23" spans="1:17" s="78" customFormat="1" ht="25.9" customHeight="1" x14ac:dyDescent="0.15">
      <c r="A23" s="1143">
        <v>216110</v>
      </c>
      <c r="B23" s="1143"/>
      <c r="C23" s="1143"/>
      <c r="D23" s="1143"/>
      <c r="E23" s="1143"/>
      <c r="F23" s="1143"/>
      <c r="G23" s="526"/>
      <c r="H23" s="596">
        <v>216110</v>
      </c>
      <c r="I23" s="711" t="s">
        <v>455</v>
      </c>
      <c r="J23" s="736"/>
      <c r="K23" s="739" t="s">
        <v>1562</v>
      </c>
      <c r="L23" s="738"/>
      <c r="M23" s="738"/>
      <c r="N23" s="751"/>
      <c r="O23" s="595">
        <v>1815.0000000000002</v>
      </c>
      <c r="P23" s="595">
        <v>2035.0000000000002</v>
      </c>
      <c r="Q23" s="627" t="str">
        <f>IF(COUNTIF($H$5:H23,H23)&gt;1,"重複","")</f>
        <v/>
      </c>
    </row>
    <row r="24" spans="1:17" s="78" customFormat="1" ht="25.9" customHeight="1" x14ac:dyDescent="0.15">
      <c r="A24" s="1143">
        <v>217100</v>
      </c>
      <c r="B24" s="1143"/>
      <c r="C24" s="1143"/>
      <c r="D24" s="1143"/>
      <c r="E24" s="1143"/>
      <c r="F24" s="1143"/>
      <c r="G24" s="516"/>
      <c r="H24" s="596">
        <v>217100</v>
      </c>
      <c r="I24" s="710" t="s">
        <v>456</v>
      </c>
      <c r="J24" s="736"/>
      <c r="K24" s="739" t="s">
        <v>1562</v>
      </c>
      <c r="L24" s="738"/>
      <c r="M24" s="738"/>
      <c r="N24" s="751"/>
      <c r="O24" s="595">
        <v>2475</v>
      </c>
      <c r="P24" s="595">
        <v>2750</v>
      </c>
      <c r="Q24" s="627" t="str">
        <f>IF(COUNTIF($H$5:H24,H24)&gt;1,"重複","")</f>
        <v/>
      </c>
    </row>
    <row r="25" spans="1:17" s="78" customFormat="1" ht="25.9" customHeight="1" x14ac:dyDescent="0.15">
      <c r="A25" s="1143">
        <v>216320</v>
      </c>
      <c r="B25" s="1143"/>
      <c r="C25" s="1143"/>
      <c r="D25" s="1143"/>
      <c r="E25" s="1143"/>
      <c r="F25" s="1143"/>
      <c r="G25" s="526"/>
      <c r="H25" s="596">
        <v>216320</v>
      </c>
      <c r="I25" s="710" t="s">
        <v>457</v>
      </c>
      <c r="J25" s="737"/>
      <c r="K25" s="739" t="s">
        <v>1562</v>
      </c>
      <c r="L25" s="738"/>
      <c r="M25" s="738"/>
      <c r="N25" s="751"/>
      <c r="O25" s="595">
        <v>2145</v>
      </c>
      <c r="P25" s="595">
        <v>2420</v>
      </c>
      <c r="Q25" s="627" t="str">
        <f>IF(COUNTIF($H$5:H25,H25)&gt;1,"重複","")</f>
        <v/>
      </c>
    </row>
    <row r="26" spans="1:17" s="78" customFormat="1" ht="25.9" customHeight="1" x14ac:dyDescent="0.15">
      <c r="A26" s="1143">
        <v>216400</v>
      </c>
      <c r="B26" s="1143"/>
      <c r="C26" s="1143"/>
      <c r="D26" s="1143"/>
      <c r="E26" s="1143"/>
      <c r="F26" s="1143"/>
      <c r="G26" s="526"/>
      <c r="H26" s="596">
        <v>216400</v>
      </c>
      <c r="I26" s="711" t="s">
        <v>458</v>
      </c>
      <c r="J26" s="737"/>
      <c r="K26" s="739" t="s">
        <v>1562</v>
      </c>
      <c r="L26" s="738"/>
      <c r="M26" s="738"/>
      <c r="N26" s="751"/>
      <c r="O26" s="595">
        <v>2145</v>
      </c>
      <c r="P26" s="595">
        <v>2420</v>
      </c>
      <c r="Q26" s="627" t="str">
        <f>IF(COUNTIF($H$5:H26,H26)&gt;1,"重複","")</f>
        <v/>
      </c>
    </row>
    <row r="27" spans="1:17" s="78" customFormat="1" ht="25.9" customHeight="1" x14ac:dyDescent="0.15">
      <c r="A27" s="1143">
        <v>216500</v>
      </c>
      <c r="B27" s="1143"/>
      <c r="C27" s="1143"/>
      <c r="D27" s="1143"/>
      <c r="E27" s="1143"/>
      <c r="F27" s="1143"/>
      <c r="G27" s="526"/>
      <c r="H27" s="596">
        <v>216500</v>
      </c>
      <c r="I27" s="711" t="s">
        <v>459</v>
      </c>
      <c r="J27" s="737"/>
      <c r="K27" s="739" t="s">
        <v>1562</v>
      </c>
      <c r="L27" s="738"/>
      <c r="M27" s="738"/>
      <c r="N27" s="751"/>
      <c r="O27" s="595">
        <v>2145</v>
      </c>
      <c r="P27" s="595">
        <v>2420</v>
      </c>
      <c r="Q27" s="627" t="str">
        <f>IF(COUNTIF($H$5:H27,H27)&gt;1,"重複","")</f>
        <v/>
      </c>
    </row>
    <row r="28" spans="1:17" s="78" customFormat="1" ht="25.9" customHeight="1" x14ac:dyDescent="0.15">
      <c r="A28" s="1143">
        <v>218000</v>
      </c>
      <c r="B28" s="1143"/>
      <c r="C28" s="1143"/>
      <c r="D28" s="1143"/>
      <c r="E28" s="1143"/>
      <c r="F28" s="1143"/>
      <c r="G28" s="526"/>
      <c r="H28" s="596">
        <v>218000</v>
      </c>
      <c r="I28" s="711" t="s">
        <v>1339</v>
      </c>
      <c r="J28" s="831"/>
      <c r="K28" s="739" t="s">
        <v>1562</v>
      </c>
      <c r="L28" s="736"/>
      <c r="M28" s="736"/>
      <c r="N28" s="581"/>
      <c r="O28" s="594">
        <v>1815.0000000000002</v>
      </c>
      <c r="P28" s="594">
        <v>2035.0000000000002</v>
      </c>
      <c r="Q28" s="627" t="str">
        <f>IF(COUNTIF($H$5:H28,H28)&gt;1,"重複","")</f>
        <v/>
      </c>
    </row>
    <row r="29" spans="1:17" s="78" customFormat="1" ht="25.9" customHeight="1" x14ac:dyDescent="0.15">
      <c r="A29" s="1143"/>
      <c r="B29" s="1143"/>
      <c r="C29" s="1143"/>
      <c r="D29" s="1143"/>
      <c r="E29" s="1143"/>
      <c r="F29" s="1143"/>
      <c r="G29" s="526"/>
      <c r="H29" s="597" t="s">
        <v>816</v>
      </c>
      <c r="I29" s="709"/>
      <c r="J29" s="736"/>
      <c r="K29" s="740"/>
      <c r="L29" s="738"/>
      <c r="M29" s="738"/>
      <c r="N29" s="751"/>
      <c r="O29" s="592"/>
      <c r="P29" s="592"/>
      <c r="Q29" s="627" t="str">
        <f>IF(COUNTIF($H$5:H29,H29)&gt;1,"重複","")</f>
        <v/>
      </c>
    </row>
    <row r="30" spans="1:17" s="78" customFormat="1" ht="25.9" customHeight="1" x14ac:dyDescent="0.15">
      <c r="A30" s="1143">
        <v>120101</v>
      </c>
      <c r="B30" s="1143"/>
      <c r="C30" s="1143"/>
      <c r="D30" s="1143"/>
      <c r="E30" s="1143"/>
      <c r="F30" s="1143"/>
      <c r="G30" s="526"/>
      <c r="H30" s="596">
        <v>120101</v>
      </c>
      <c r="I30" s="710" t="s">
        <v>460</v>
      </c>
      <c r="J30" s="736"/>
      <c r="K30" s="739" t="s">
        <v>1562</v>
      </c>
      <c r="L30" s="738"/>
      <c r="M30" s="738"/>
      <c r="N30" s="751"/>
      <c r="O30" s="595">
        <v>1210</v>
      </c>
      <c r="P30" s="595">
        <v>1375</v>
      </c>
      <c r="Q30" s="627" t="str">
        <f>IF(COUNTIF($H$5:H30,H30)&gt;1,"重複","")</f>
        <v/>
      </c>
    </row>
    <row r="31" spans="1:17" s="78" customFormat="1" ht="25.9" customHeight="1" x14ac:dyDescent="0.15">
      <c r="A31" s="1143">
        <v>120110</v>
      </c>
      <c r="B31" s="1143"/>
      <c r="C31" s="1143"/>
      <c r="D31" s="1143"/>
      <c r="E31" s="1143"/>
      <c r="F31" s="1143"/>
      <c r="G31" s="526"/>
      <c r="H31" s="596">
        <v>120110</v>
      </c>
      <c r="I31" s="710" t="s">
        <v>461</v>
      </c>
      <c r="J31" s="736"/>
      <c r="K31" s="739" t="s">
        <v>1562</v>
      </c>
      <c r="L31" s="738"/>
      <c r="M31" s="738"/>
      <c r="N31" s="751"/>
      <c r="O31" s="595">
        <v>1815.0000000000002</v>
      </c>
      <c r="P31" s="595">
        <v>2035.0000000000002</v>
      </c>
      <c r="Q31" s="627" t="str">
        <f>IF(COUNTIF($H$5:H31,H31)&gt;1,"重複","")</f>
        <v/>
      </c>
    </row>
    <row r="32" spans="1:17" s="78" customFormat="1" ht="25.9" customHeight="1" x14ac:dyDescent="0.15">
      <c r="A32" s="1143">
        <v>120200</v>
      </c>
      <c r="B32" s="1143"/>
      <c r="C32" s="1143"/>
      <c r="D32" s="1143"/>
      <c r="E32" s="1143"/>
      <c r="F32" s="1143"/>
      <c r="G32" s="526"/>
      <c r="H32" s="596">
        <v>120200</v>
      </c>
      <c r="I32" s="710" t="s">
        <v>654</v>
      </c>
      <c r="J32" s="736"/>
      <c r="K32" s="739" t="s">
        <v>1562</v>
      </c>
      <c r="L32" s="738"/>
      <c r="M32" s="738"/>
      <c r="N32" s="751"/>
      <c r="O32" s="595">
        <v>1100</v>
      </c>
      <c r="P32" s="595">
        <v>1265</v>
      </c>
      <c r="Q32" s="627" t="str">
        <f>IF(COUNTIF($H$5:H32,H32)&gt;1,"重複","")</f>
        <v/>
      </c>
    </row>
    <row r="33" spans="1:17" s="78" customFormat="1" ht="25.9" customHeight="1" x14ac:dyDescent="0.15">
      <c r="A33" s="1143">
        <v>120210</v>
      </c>
      <c r="B33" s="1143"/>
      <c r="C33" s="1143"/>
      <c r="D33" s="1143"/>
      <c r="E33" s="1143"/>
      <c r="F33" s="1143"/>
      <c r="G33" s="526"/>
      <c r="H33" s="596">
        <v>120210</v>
      </c>
      <c r="I33" s="710" t="s">
        <v>63</v>
      </c>
      <c r="J33" s="736"/>
      <c r="K33" s="739" t="s">
        <v>1562</v>
      </c>
      <c r="L33" s="738"/>
      <c r="M33" s="738"/>
      <c r="N33" s="751"/>
      <c r="O33" s="595">
        <v>1815.0000000000002</v>
      </c>
      <c r="P33" s="595">
        <v>2035.0000000000002</v>
      </c>
      <c r="Q33" s="627" t="str">
        <f>IF(COUNTIF($H$5:H33,H33)&gt;1,"重複","")</f>
        <v/>
      </c>
    </row>
    <row r="34" spans="1:17" s="78" customFormat="1" ht="25.9" customHeight="1" x14ac:dyDescent="0.15">
      <c r="A34" s="1143">
        <v>120306</v>
      </c>
      <c r="B34" s="1143"/>
      <c r="C34" s="1143"/>
      <c r="D34" s="1143"/>
      <c r="E34" s="1143"/>
      <c r="F34" s="1143"/>
      <c r="G34" s="526"/>
      <c r="H34" s="596">
        <v>120306</v>
      </c>
      <c r="I34" s="710" t="s">
        <v>1340</v>
      </c>
      <c r="J34" s="737"/>
      <c r="K34" s="739" t="s">
        <v>1562</v>
      </c>
      <c r="L34" s="738"/>
      <c r="M34" s="738"/>
      <c r="N34" s="751"/>
      <c r="O34" s="594">
        <v>935.00000000000011</v>
      </c>
      <c r="P34" s="594">
        <v>1045</v>
      </c>
      <c r="Q34" s="627" t="str">
        <f>IF(COUNTIF($H$5:H34,H34)&gt;1,"重複","")</f>
        <v/>
      </c>
    </row>
    <row r="35" spans="1:17" s="78" customFormat="1" ht="25.9" customHeight="1" x14ac:dyDescent="0.15">
      <c r="A35" s="1143">
        <v>140100</v>
      </c>
      <c r="B35" s="1143"/>
      <c r="C35" s="1143"/>
      <c r="D35" s="1143"/>
      <c r="E35" s="1143"/>
      <c r="F35" s="1143"/>
      <c r="G35" s="526"/>
      <c r="H35" s="596">
        <v>140100</v>
      </c>
      <c r="I35" s="710" t="s">
        <v>1451</v>
      </c>
      <c r="J35" s="737"/>
      <c r="K35" s="739"/>
      <c r="L35" s="738"/>
      <c r="M35" s="738"/>
      <c r="N35" s="751"/>
      <c r="O35" s="594"/>
      <c r="P35" s="594"/>
      <c r="Q35" s="627" t="str">
        <f>IF(COUNTIF($H$5:H35,H35)&gt;1,"重複","")</f>
        <v/>
      </c>
    </row>
    <row r="36" spans="1:17" s="78" customFormat="1" ht="25.9" customHeight="1" x14ac:dyDescent="0.15">
      <c r="A36" s="1143">
        <v>140101</v>
      </c>
      <c r="B36" s="1143"/>
      <c r="C36" s="1143"/>
      <c r="D36" s="1143"/>
      <c r="E36" s="1143"/>
      <c r="F36" s="1143"/>
      <c r="G36" s="526"/>
      <c r="H36" s="596">
        <v>140101</v>
      </c>
      <c r="I36" s="711" t="s">
        <v>64</v>
      </c>
      <c r="J36" s="736"/>
      <c r="K36" s="739" t="s">
        <v>1562</v>
      </c>
      <c r="L36" s="738"/>
      <c r="M36" s="738"/>
      <c r="N36" s="751"/>
      <c r="O36" s="594">
        <v>2970.0000000000005</v>
      </c>
      <c r="P36" s="594">
        <v>3300.0000000000005</v>
      </c>
      <c r="Q36" s="627" t="str">
        <f>IF(COUNTIF($H$5:H36,H36)&gt;1,"重複","")</f>
        <v/>
      </c>
    </row>
    <row r="37" spans="1:17" s="78" customFormat="1" ht="25.9" customHeight="1" x14ac:dyDescent="0.15">
      <c r="A37" s="1143">
        <v>140300</v>
      </c>
      <c r="B37" s="1143"/>
      <c r="C37" s="1143"/>
      <c r="D37" s="1143"/>
      <c r="E37" s="1143"/>
      <c r="F37" s="1143"/>
      <c r="G37" s="526"/>
      <c r="H37" s="596">
        <v>140300</v>
      </c>
      <c r="I37" s="710" t="s">
        <v>1452</v>
      </c>
      <c r="J37" s="736"/>
      <c r="K37" s="739"/>
      <c r="L37" s="738"/>
      <c r="M37" s="738"/>
      <c r="N37" s="751"/>
      <c r="O37" s="594"/>
      <c r="P37" s="594"/>
      <c r="Q37" s="627" t="str">
        <f>IF(COUNTIF($H$5:H37,H37)&gt;1,"重複","")</f>
        <v/>
      </c>
    </row>
    <row r="38" spans="1:17" s="78" customFormat="1" ht="25.9" customHeight="1" x14ac:dyDescent="0.15">
      <c r="A38" s="1143">
        <v>140301</v>
      </c>
      <c r="B38" s="1143"/>
      <c r="C38" s="1143"/>
      <c r="D38" s="1143"/>
      <c r="E38" s="1143"/>
      <c r="F38" s="1143"/>
      <c r="G38" s="526"/>
      <c r="H38" s="596">
        <v>140301</v>
      </c>
      <c r="I38" s="711" t="s">
        <v>407</v>
      </c>
      <c r="J38" s="736"/>
      <c r="K38" s="739" t="s">
        <v>1562</v>
      </c>
      <c r="L38" s="738"/>
      <c r="M38" s="738"/>
      <c r="N38" s="751"/>
      <c r="O38" s="594">
        <v>2970.0000000000005</v>
      </c>
      <c r="P38" s="594">
        <v>3300.0000000000005</v>
      </c>
      <c r="Q38" s="627" t="str">
        <f>IF(COUNTIF($H$5:H38,H38)&gt;1,"重複","")</f>
        <v/>
      </c>
    </row>
    <row r="39" spans="1:17" s="78" customFormat="1" ht="25.9" customHeight="1" x14ac:dyDescent="0.15">
      <c r="A39" s="1143">
        <v>120320</v>
      </c>
      <c r="B39" s="1143"/>
      <c r="C39" s="1143"/>
      <c r="D39" s="1143"/>
      <c r="E39" s="1143"/>
      <c r="F39" s="1143"/>
      <c r="G39" s="526"/>
      <c r="H39" s="596">
        <v>120320</v>
      </c>
      <c r="I39" s="710" t="s">
        <v>463</v>
      </c>
      <c r="J39" s="736"/>
      <c r="K39" s="739" t="s">
        <v>1562</v>
      </c>
      <c r="L39" s="738"/>
      <c r="M39" s="738"/>
      <c r="N39" s="751"/>
      <c r="O39" s="594">
        <v>1540.0000000000002</v>
      </c>
      <c r="P39" s="594">
        <v>1760.0000000000002</v>
      </c>
      <c r="Q39" s="627" t="str">
        <f>IF(COUNTIF($H$5:H39,H39)&gt;1,"重複","")</f>
        <v/>
      </c>
    </row>
    <row r="40" spans="1:17" s="78" customFormat="1" ht="25.9" customHeight="1" x14ac:dyDescent="0.15">
      <c r="A40" s="1143">
        <v>120410</v>
      </c>
      <c r="B40" s="1143"/>
      <c r="C40" s="1143"/>
      <c r="D40" s="1143"/>
      <c r="E40" s="1143"/>
      <c r="F40" s="1143"/>
      <c r="G40" s="526"/>
      <c r="H40" s="596">
        <v>120410</v>
      </c>
      <c r="I40" s="710" t="s">
        <v>464</v>
      </c>
      <c r="J40" s="736"/>
      <c r="K40" s="739" t="s">
        <v>1562</v>
      </c>
      <c r="L40" s="738"/>
      <c r="M40" s="738"/>
      <c r="N40" s="751"/>
      <c r="O40" s="594">
        <v>1540.0000000000002</v>
      </c>
      <c r="P40" s="594">
        <v>1760.0000000000002</v>
      </c>
      <c r="Q40" s="627" t="str">
        <f>IF(COUNTIF($H$5:H40,H40)&gt;1,"重複","")</f>
        <v/>
      </c>
    </row>
    <row r="41" spans="1:17" s="78" customFormat="1" ht="25.9" customHeight="1" x14ac:dyDescent="0.15">
      <c r="A41" s="1143">
        <v>120510</v>
      </c>
      <c r="B41" s="1143"/>
      <c r="C41" s="1143"/>
      <c r="D41" s="1143"/>
      <c r="E41" s="1143"/>
      <c r="F41" s="1143"/>
      <c r="G41" s="526"/>
      <c r="H41" s="596">
        <v>120510</v>
      </c>
      <c r="I41" s="710" t="s">
        <v>465</v>
      </c>
      <c r="J41" s="737"/>
      <c r="K41" s="739" t="s">
        <v>1562</v>
      </c>
      <c r="L41" s="738"/>
      <c r="M41" s="738"/>
      <c r="N41" s="751"/>
      <c r="O41" s="594">
        <v>2035.0000000000002</v>
      </c>
      <c r="P41" s="594">
        <v>2310</v>
      </c>
      <c r="Q41" s="627" t="str">
        <f>IF(COUNTIF($H$5:H41,H41)&gt;1,"重複","")</f>
        <v/>
      </c>
    </row>
    <row r="42" spans="1:17" s="78" customFormat="1" ht="25.9" customHeight="1" x14ac:dyDescent="0.15">
      <c r="A42" s="1143">
        <v>120610</v>
      </c>
      <c r="B42" s="1143"/>
      <c r="C42" s="1143"/>
      <c r="D42" s="1143"/>
      <c r="E42" s="1143"/>
      <c r="F42" s="1143"/>
      <c r="G42" s="526"/>
      <c r="H42" s="596">
        <v>120610</v>
      </c>
      <c r="I42" s="710" t="s">
        <v>466</v>
      </c>
      <c r="J42" s="737"/>
      <c r="K42" s="739" t="s">
        <v>1562</v>
      </c>
      <c r="L42" s="738"/>
      <c r="M42" s="738"/>
      <c r="N42" s="751"/>
      <c r="O42" s="594">
        <v>1540.0000000000002</v>
      </c>
      <c r="P42" s="594">
        <v>1760.0000000000002</v>
      </c>
      <c r="Q42" s="627" t="str">
        <f>IF(COUNTIF($H$5:H42,H42)&gt;1,"重複","")</f>
        <v/>
      </c>
    </row>
    <row r="43" spans="1:17" s="78" customFormat="1" ht="25.9" customHeight="1" x14ac:dyDescent="0.15">
      <c r="A43" s="1143">
        <v>120710</v>
      </c>
      <c r="B43" s="1143"/>
      <c r="C43" s="1143"/>
      <c r="D43" s="1143"/>
      <c r="E43" s="1143"/>
      <c r="F43" s="1143"/>
      <c r="G43" s="526"/>
      <c r="H43" s="596">
        <v>120710</v>
      </c>
      <c r="I43" s="710" t="s">
        <v>467</v>
      </c>
      <c r="J43" s="736"/>
      <c r="K43" s="739" t="s">
        <v>1562</v>
      </c>
      <c r="L43" s="738"/>
      <c r="M43" s="738"/>
      <c r="N43" s="751"/>
      <c r="O43" s="594">
        <v>1210</v>
      </c>
      <c r="P43" s="594">
        <v>1375</v>
      </c>
      <c r="Q43" s="627" t="str">
        <f>IF(COUNTIF($H$5:H43,H43)&gt;1,"重複","")</f>
        <v/>
      </c>
    </row>
    <row r="44" spans="1:17" s="78" customFormat="1" ht="25.9" customHeight="1" x14ac:dyDescent="0.15">
      <c r="A44" s="1143">
        <v>120810</v>
      </c>
      <c r="B44" s="1143"/>
      <c r="C44" s="1143"/>
      <c r="D44" s="1143"/>
      <c r="E44" s="1143"/>
      <c r="F44" s="1143"/>
      <c r="G44" s="526"/>
      <c r="H44" s="596">
        <v>120810</v>
      </c>
      <c r="I44" s="711" t="s">
        <v>65</v>
      </c>
      <c r="J44" s="736"/>
      <c r="K44" s="739" t="s">
        <v>1562</v>
      </c>
      <c r="L44" s="738"/>
      <c r="M44" s="738"/>
      <c r="N44" s="751"/>
      <c r="O44" s="594">
        <v>1815.0000000000002</v>
      </c>
      <c r="P44" s="594">
        <v>2035.0000000000002</v>
      </c>
      <c r="Q44" s="627" t="str">
        <f>IF(COUNTIF($H$5:H44,H44)&gt;1,"重複","")</f>
        <v/>
      </c>
    </row>
    <row r="45" spans="1:17" s="78" customFormat="1" ht="25.9" customHeight="1" x14ac:dyDescent="0.15">
      <c r="A45" s="1143">
        <v>120900</v>
      </c>
      <c r="B45" s="1143"/>
      <c r="C45" s="1143"/>
      <c r="D45" s="1143"/>
      <c r="E45" s="1143"/>
      <c r="F45" s="1143"/>
      <c r="G45" s="526"/>
      <c r="H45" s="596">
        <v>120900</v>
      </c>
      <c r="I45" s="711" t="s">
        <v>468</v>
      </c>
      <c r="J45" s="736"/>
      <c r="K45" s="739" t="s">
        <v>1562</v>
      </c>
      <c r="L45" s="738"/>
      <c r="M45" s="738"/>
      <c r="N45" s="751"/>
      <c r="O45" s="594">
        <v>1815.0000000000002</v>
      </c>
      <c r="P45" s="594">
        <v>2035.0000000000002</v>
      </c>
      <c r="Q45" s="627" t="str">
        <f>IF(COUNTIF($H$5:H45,H45)&gt;1,"重複","")</f>
        <v/>
      </c>
    </row>
    <row r="46" spans="1:17" s="78" customFormat="1" ht="25.9" customHeight="1" x14ac:dyDescent="0.15">
      <c r="A46" s="1143">
        <v>121910</v>
      </c>
      <c r="B46" s="1143"/>
      <c r="C46" s="1143"/>
      <c r="D46" s="1143"/>
      <c r="E46" s="1143"/>
      <c r="F46" s="1143"/>
      <c r="G46" s="526"/>
      <c r="H46" s="596">
        <v>121910</v>
      </c>
      <c r="I46" s="710" t="s">
        <v>469</v>
      </c>
      <c r="J46" s="736"/>
      <c r="K46" s="739" t="s">
        <v>1562</v>
      </c>
      <c r="L46" s="738"/>
      <c r="M46" s="738"/>
      <c r="N46" s="751"/>
      <c r="O46" s="595">
        <v>1540.0000000000002</v>
      </c>
      <c r="P46" s="595">
        <v>1760.0000000000002</v>
      </c>
      <c r="Q46" s="627" t="str">
        <f>IF(COUNTIF($H$5:H46,H46)&gt;1,"重複","")</f>
        <v/>
      </c>
    </row>
    <row r="47" spans="1:17" s="78" customFormat="1" ht="25.9" customHeight="1" x14ac:dyDescent="0.15">
      <c r="A47" s="1143">
        <v>121000</v>
      </c>
      <c r="B47" s="1143"/>
      <c r="C47" s="1143"/>
      <c r="D47" s="1143"/>
      <c r="E47" s="1143"/>
      <c r="F47" s="1143"/>
      <c r="G47" s="526"/>
      <c r="H47" s="596">
        <v>121000</v>
      </c>
      <c r="I47" s="710" t="s">
        <v>470</v>
      </c>
      <c r="J47" s="737"/>
      <c r="K47" s="739" t="s">
        <v>1562</v>
      </c>
      <c r="L47" s="738"/>
      <c r="M47" s="738"/>
      <c r="N47" s="751"/>
      <c r="O47" s="595">
        <v>2035.0000000000002</v>
      </c>
      <c r="P47" s="595">
        <v>2310</v>
      </c>
      <c r="Q47" s="627" t="str">
        <f>IF(COUNTIF($H$5:H47,H47)&gt;1,"重複","")</f>
        <v/>
      </c>
    </row>
    <row r="48" spans="1:17" s="78" customFormat="1" ht="25.9" customHeight="1" x14ac:dyDescent="0.15">
      <c r="A48" s="1143">
        <v>121101</v>
      </c>
      <c r="B48" s="1143"/>
      <c r="C48" s="1143"/>
      <c r="D48" s="1143"/>
      <c r="E48" s="1143"/>
      <c r="F48" s="1143"/>
      <c r="G48" s="526"/>
      <c r="H48" s="596">
        <v>121101</v>
      </c>
      <c r="I48" s="710" t="s">
        <v>471</v>
      </c>
      <c r="J48" s="737"/>
      <c r="K48" s="739" t="s">
        <v>1562</v>
      </c>
      <c r="L48" s="738"/>
      <c r="M48" s="738"/>
      <c r="N48" s="751"/>
      <c r="O48" s="595">
        <v>935.00000000000011</v>
      </c>
      <c r="P48" s="595">
        <v>1045</v>
      </c>
      <c r="Q48" s="627" t="str">
        <f>IF(COUNTIF($H$5:H48,H48)&gt;1,"重複","")</f>
        <v/>
      </c>
    </row>
    <row r="49" spans="1:17" s="78" customFormat="1" ht="25.9" customHeight="1" x14ac:dyDescent="0.15">
      <c r="A49" s="1143">
        <v>121210</v>
      </c>
      <c r="B49" s="1143"/>
      <c r="C49" s="1143"/>
      <c r="D49" s="1143"/>
      <c r="E49" s="1143"/>
      <c r="F49" s="1143"/>
      <c r="G49" s="526"/>
      <c r="H49" s="596">
        <v>121210</v>
      </c>
      <c r="I49" s="710" t="s">
        <v>66</v>
      </c>
      <c r="J49" s="736"/>
      <c r="K49" s="739" t="s">
        <v>1562</v>
      </c>
      <c r="L49" s="738"/>
      <c r="M49" s="738"/>
      <c r="N49" s="751"/>
      <c r="O49" s="595">
        <v>1815.0000000000002</v>
      </c>
      <c r="P49" s="595">
        <v>2035.0000000000002</v>
      </c>
      <c r="Q49" s="627" t="str">
        <f>IF(COUNTIF($H$5:H49,H49)&gt;1,"重複","")</f>
        <v/>
      </c>
    </row>
    <row r="50" spans="1:17" s="78" customFormat="1" ht="25.9" customHeight="1" x14ac:dyDescent="0.15">
      <c r="A50" s="1143">
        <v>121300</v>
      </c>
      <c r="B50" s="1143"/>
      <c r="C50" s="1143"/>
      <c r="D50" s="1143"/>
      <c r="E50" s="1143"/>
      <c r="F50" s="1143"/>
      <c r="G50" s="526"/>
      <c r="H50" s="596">
        <v>121300</v>
      </c>
      <c r="I50" s="711" t="s">
        <v>472</v>
      </c>
      <c r="J50" s="736"/>
      <c r="K50" s="739" t="s">
        <v>1562</v>
      </c>
      <c r="L50" s="738"/>
      <c r="M50" s="738"/>
      <c r="N50" s="751"/>
      <c r="O50" s="595">
        <v>1595.0000000000002</v>
      </c>
      <c r="P50" s="595">
        <v>1815.0000000000002</v>
      </c>
      <c r="Q50" s="627" t="str">
        <f>IF(COUNTIF($H$5:H50,H50)&gt;1,"重複","")</f>
        <v/>
      </c>
    </row>
    <row r="51" spans="1:17" s="78" customFormat="1" ht="25.9" customHeight="1" x14ac:dyDescent="0.15">
      <c r="A51" s="1143">
        <v>121510</v>
      </c>
      <c r="B51" s="1143"/>
      <c r="C51" s="1143"/>
      <c r="D51" s="1143"/>
      <c r="E51" s="1143"/>
      <c r="F51" s="1143"/>
      <c r="G51" s="526"/>
      <c r="H51" s="596">
        <v>121510</v>
      </c>
      <c r="I51" s="710" t="s">
        <v>473</v>
      </c>
      <c r="J51" s="737"/>
      <c r="K51" s="739" t="s">
        <v>1562</v>
      </c>
      <c r="L51" s="738"/>
      <c r="M51" s="738"/>
      <c r="N51" s="751"/>
      <c r="O51" s="595">
        <v>2145</v>
      </c>
      <c r="P51" s="595">
        <v>2420</v>
      </c>
      <c r="Q51" s="627" t="str">
        <f>IF(COUNTIF($H$5:H51,H51)&gt;1,"重複","")</f>
        <v/>
      </c>
    </row>
    <row r="52" spans="1:17" s="78" customFormat="1" ht="25.9" customHeight="1" x14ac:dyDescent="0.15">
      <c r="A52" s="1143">
        <v>121610</v>
      </c>
      <c r="B52" s="1143"/>
      <c r="C52" s="1143"/>
      <c r="D52" s="1143"/>
      <c r="E52" s="1143"/>
      <c r="F52" s="1143"/>
      <c r="G52" s="526"/>
      <c r="H52" s="596">
        <v>121610</v>
      </c>
      <c r="I52" s="710" t="s">
        <v>474</v>
      </c>
      <c r="J52" s="737"/>
      <c r="K52" s="739" t="s">
        <v>1562</v>
      </c>
      <c r="L52" s="738"/>
      <c r="M52" s="738"/>
      <c r="N52" s="751"/>
      <c r="O52" s="595">
        <v>1430.0000000000002</v>
      </c>
      <c r="P52" s="595">
        <v>1595.0000000000002</v>
      </c>
      <c r="Q52" s="627" t="str">
        <f>IF(COUNTIF($H$5:H52,H52)&gt;1,"重複","")</f>
        <v/>
      </c>
    </row>
    <row r="53" spans="1:17" s="78" customFormat="1" ht="25.9" customHeight="1" x14ac:dyDescent="0.15">
      <c r="A53" s="1143">
        <v>221600</v>
      </c>
      <c r="B53" s="1143"/>
      <c r="C53" s="1143"/>
      <c r="D53" s="1143"/>
      <c r="E53" s="1143"/>
      <c r="F53" s="1143"/>
      <c r="G53" s="526"/>
      <c r="H53" s="596">
        <v>221600</v>
      </c>
      <c r="I53" s="711" t="s">
        <v>475</v>
      </c>
      <c r="J53" s="736"/>
      <c r="K53" s="739" t="s">
        <v>1562</v>
      </c>
      <c r="L53" s="738"/>
      <c r="M53" s="738"/>
      <c r="N53" s="751"/>
      <c r="O53" s="595">
        <v>1210</v>
      </c>
      <c r="P53" s="595">
        <v>1375</v>
      </c>
      <c r="Q53" s="627" t="str">
        <f>IF(COUNTIF($H$5:H53,H53)&gt;1,"重複","")</f>
        <v/>
      </c>
    </row>
    <row r="54" spans="1:17" s="78" customFormat="1" ht="25.9" customHeight="1" x14ac:dyDescent="0.15">
      <c r="A54" s="1143">
        <v>121700</v>
      </c>
      <c r="B54" s="1143"/>
      <c r="C54" s="1143"/>
      <c r="D54" s="1143"/>
      <c r="E54" s="1143"/>
      <c r="F54" s="1143"/>
      <c r="G54" s="526"/>
      <c r="H54" s="596">
        <v>121700</v>
      </c>
      <c r="I54" s="711" t="s">
        <v>655</v>
      </c>
      <c r="J54" s="736"/>
      <c r="K54" s="739" t="s">
        <v>1562</v>
      </c>
      <c r="L54" s="738"/>
      <c r="M54" s="738"/>
      <c r="N54" s="751"/>
      <c r="O54" s="595">
        <v>935.00000000000011</v>
      </c>
      <c r="P54" s="595">
        <v>1045</v>
      </c>
      <c r="Q54" s="627" t="str">
        <f>IF(COUNTIF($H$5:H54,H54)&gt;1,"重複","")</f>
        <v/>
      </c>
    </row>
    <row r="55" spans="1:17" s="78" customFormat="1" ht="25.9" customHeight="1" x14ac:dyDescent="0.15">
      <c r="A55" s="1143">
        <v>122100</v>
      </c>
      <c r="B55" s="1143"/>
      <c r="C55" s="1143"/>
      <c r="D55" s="1143"/>
      <c r="E55" s="1143"/>
      <c r="F55" s="1143"/>
      <c r="G55" s="526"/>
      <c r="H55" s="596">
        <v>122100</v>
      </c>
      <c r="I55" s="710" t="s">
        <v>67</v>
      </c>
      <c r="J55" s="736"/>
      <c r="K55" s="739" t="s">
        <v>1562</v>
      </c>
      <c r="L55" s="738"/>
      <c r="M55" s="738"/>
      <c r="N55" s="751"/>
      <c r="O55" s="595">
        <v>990.00000000000011</v>
      </c>
      <c r="P55" s="595">
        <v>1100</v>
      </c>
      <c r="Q55" s="627" t="str">
        <f>IF(COUNTIF($H$5:H55,H55)&gt;1,"重複","")</f>
        <v/>
      </c>
    </row>
    <row r="56" spans="1:17" s="78" customFormat="1" ht="25.9" customHeight="1" x14ac:dyDescent="0.15">
      <c r="A56" s="1143">
        <v>131101</v>
      </c>
      <c r="B56" s="1143"/>
      <c r="C56" s="1143"/>
      <c r="D56" s="1143"/>
      <c r="E56" s="1143"/>
      <c r="F56" s="1143"/>
      <c r="G56" s="526"/>
      <c r="H56" s="596">
        <v>131101</v>
      </c>
      <c r="I56" s="710" t="s">
        <v>656</v>
      </c>
      <c r="J56" s="736"/>
      <c r="K56" s="739" t="s">
        <v>1562</v>
      </c>
      <c r="L56" s="738"/>
      <c r="M56" s="738"/>
      <c r="N56" s="751"/>
      <c r="O56" s="595">
        <v>1210</v>
      </c>
      <c r="P56" s="595">
        <v>1375</v>
      </c>
      <c r="Q56" s="627" t="str">
        <f>IF(COUNTIF($H$5:H56,H56)&gt;1,"重複","")</f>
        <v/>
      </c>
    </row>
    <row r="57" spans="1:17" s="78" customFormat="1" ht="25.9" customHeight="1" x14ac:dyDescent="0.15">
      <c r="A57" s="1143">
        <v>221010</v>
      </c>
      <c r="B57" s="1143"/>
      <c r="C57" s="1143"/>
      <c r="D57" s="1143"/>
      <c r="E57" s="1143"/>
      <c r="F57" s="1143"/>
      <c r="G57" s="526"/>
      <c r="H57" s="596">
        <v>221010</v>
      </c>
      <c r="I57" s="710" t="s">
        <v>68</v>
      </c>
      <c r="J57" s="736"/>
      <c r="K57" s="739" t="s">
        <v>1562</v>
      </c>
      <c r="L57" s="738"/>
      <c r="M57" s="738"/>
      <c r="N57" s="751"/>
      <c r="O57" s="595">
        <v>1210</v>
      </c>
      <c r="P57" s="595">
        <v>1375</v>
      </c>
      <c r="Q57" s="627" t="str">
        <f>IF(COUNTIF($H$5:H57,H57)&gt;1,"重複","")</f>
        <v/>
      </c>
    </row>
    <row r="58" spans="1:17" s="78" customFormat="1" ht="25.9" customHeight="1" x14ac:dyDescent="0.15">
      <c r="A58" s="1143">
        <v>141100</v>
      </c>
      <c r="B58" s="1143"/>
      <c r="C58" s="1143"/>
      <c r="D58" s="1143"/>
      <c r="E58" s="1143"/>
      <c r="F58" s="1143"/>
      <c r="G58" s="526"/>
      <c r="H58" s="596">
        <v>141100</v>
      </c>
      <c r="I58" s="710" t="s">
        <v>657</v>
      </c>
      <c r="J58" s="737"/>
      <c r="K58" s="739" t="s">
        <v>1562</v>
      </c>
      <c r="L58" s="738"/>
      <c r="M58" s="738"/>
      <c r="N58" s="751"/>
      <c r="O58" s="595">
        <v>1210</v>
      </c>
      <c r="P58" s="595">
        <v>1375</v>
      </c>
      <c r="Q58" s="627" t="str">
        <f>IF(COUNTIF($H$5:H58,H58)&gt;1,"重複","")</f>
        <v/>
      </c>
    </row>
    <row r="59" spans="1:17" s="78" customFormat="1" ht="25.9" customHeight="1" x14ac:dyDescent="0.15">
      <c r="A59" s="1143">
        <v>120350</v>
      </c>
      <c r="B59" s="1143"/>
      <c r="C59" s="1143"/>
      <c r="D59" s="1143"/>
      <c r="E59" s="1143"/>
      <c r="F59" s="1143"/>
      <c r="G59" s="526"/>
      <c r="H59" s="596">
        <v>120350</v>
      </c>
      <c r="I59" s="710" t="s">
        <v>69</v>
      </c>
      <c r="J59" s="737"/>
      <c r="K59" s="739" t="s">
        <v>1562</v>
      </c>
      <c r="L59" s="738"/>
      <c r="M59" s="738"/>
      <c r="N59" s="751"/>
      <c r="O59" s="594">
        <v>935.00000000000011</v>
      </c>
      <c r="P59" s="594">
        <v>1045</v>
      </c>
      <c r="Q59" s="627" t="str">
        <f>IF(COUNTIF($H$5:H59,H59)&gt;1,"重複","")</f>
        <v/>
      </c>
    </row>
    <row r="60" spans="1:17" s="78" customFormat="1" ht="25.9" customHeight="1" x14ac:dyDescent="0.15">
      <c r="A60" s="1143">
        <v>140200</v>
      </c>
      <c r="B60" s="1143"/>
      <c r="C60" s="1143"/>
      <c r="D60" s="1143"/>
      <c r="E60" s="1143"/>
      <c r="F60" s="1143"/>
      <c r="G60" s="526"/>
      <c r="H60" s="596">
        <v>140200</v>
      </c>
      <c r="I60" s="710" t="s">
        <v>1453</v>
      </c>
      <c r="J60" s="736"/>
      <c r="K60" s="739"/>
      <c r="L60" s="738"/>
      <c r="M60" s="738"/>
      <c r="N60" s="751"/>
      <c r="O60" s="594"/>
      <c r="P60" s="594"/>
      <c r="Q60" s="627" t="str">
        <f>IF(COUNTIF($H$5:H60,H60)&gt;1,"重複","")</f>
        <v/>
      </c>
    </row>
    <row r="61" spans="1:17" s="78" customFormat="1" ht="25.9" customHeight="1" x14ac:dyDescent="0.15">
      <c r="A61" s="1143">
        <v>140201</v>
      </c>
      <c r="B61" s="1143"/>
      <c r="C61" s="1143"/>
      <c r="D61" s="1143"/>
      <c r="E61" s="1143"/>
      <c r="F61" s="1143"/>
      <c r="G61" s="526"/>
      <c r="H61" s="596">
        <v>140201</v>
      </c>
      <c r="I61" s="711" t="s">
        <v>70</v>
      </c>
      <c r="J61" s="831"/>
      <c r="K61" s="739" t="s">
        <v>1562</v>
      </c>
      <c r="L61" s="736"/>
      <c r="M61" s="736"/>
      <c r="N61" s="581"/>
      <c r="O61" s="594">
        <v>2640</v>
      </c>
      <c r="P61" s="594">
        <v>2970.0000000000005</v>
      </c>
      <c r="Q61" s="627" t="str">
        <f>IF(COUNTIF($H$5:H61,H61)&gt;1,"重複","")</f>
        <v/>
      </c>
    </row>
    <row r="62" spans="1:17" s="78" customFormat="1" ht="25.9" customHeight="1" x14ac:dyDescent="0.15">
      <c r="A62" s="1143">
        <v>140400</v>
      </c>
      <c r="B62" s="1143"/>
      <c r="C62" s="1143"/>
      <c r="D62" s="1143"/>
      <c r="E62" s="1143"/>
      <c r="F62" s="1143"/>
      <c r="G62" s="526"/>
      <c r="H62" s="596">
        <v>140400</v>
      </c>
      <c r="I62" s="710" t="s">
        <v>1454</v>
      </c>
      <c r="J62" s="737"/>
      <c r="K62" s="739"/>
      <c r="L62" s="738"/>
      <c r="M62" s="738"/>
      <c r="N62" s="751"/>
      <c r="O62" s="594"/>
      <c r="P62" s="594"/>
      <c r="Q62" s="627" t="str">
        <f>IF(COUNTIF($H$5:H62,H62)&gt;1,"重複","")</f>
        <v/>
      </c>
    </row>
    <row r="63" spans="1:17" s="78" customFormat="1" ht="25.9" customHeight="1" x14ac:dyDescent="0.15">
      <c r="A63" s="1143">
        <v>140401</v>
      </c>
      <c r="B63" s="1143"/>
      <c r="C63" s="1143"/>
      <c r="D63" s="1143"/>
      <c r="E63" s="1143"/>
      <c r="F63" s="1143"/>
      <c r="G63" s="526"/>
      <c r="H63" s="596">
        <v>140401</v>
      </c>
      <c r="I63" s="711" t="s">
        <v>408</v>
      </c>
      <c r="J63" s="737"/>
      <c r="K63" s="739" t="s">
        <v>1562</v>
      </c>
      <c r="L63" s="738"/>
      <c r="M63" s="738"/>
      <c r="N63" s="751"/>
      <c r="O63" s="594">
        <v>2640</v>
      </c>
      <c r="P63" s="594">
        <v>2970.0000000000005</v>
      </c>
      <c r="Q63" s="627" t="str">
        <f>IF(COUNTIF($H$5:H63,H63)&gt;1,"重複","")</f>
        <v/>
      </c>
    </row>
    <row r="64" spans="1:17" s="78" customFormat="1" ht="25.9" customHeight="1" x14ac:dyDescent="0.15">
      <c r="A64" s="1143">
        <v>939212</v>
      </c>
      <c r="B64" s="1143"/>
      <c r="C64" s="1143"/>
      <c r="D64" s="1143"/>
      <c r="E64" s="1143"/>
      <c r="F64" s="1143"/>
      <c r="G64" s="526"/>
      <c r="H64" s="596">
        <v>939212</v>
      </c>
      <c r="I64" s="710" t="s">
        <v>71</v>
      </c>
      <c r="J64" s="736"/>
      <c r="K64" s="739" t="s">
        <v>1562</v>
      </c>
      <c r="L64" s="738"/>
      <c r="M64" s="738"/>
      <c r="N64" s="751"/>
      <c r="O64" s="594">
        <v>2750</v>
      </c>
      <c r="P64" s="594">
        <v>3058</v>
      </c>
      <c r="Q64" s="627" t="str">
        <f>IF(COUNTIF($H$5:H64,H64)&gt;1,"重複","")</f>
        <v/>
      </c>
    </row>
    <row r="65" spans="1:17" s="78" customFormat="1" ht="25.9" customHeight="1" x14ac:dyDescent="0.15">
      <c r="A65" s="1143"/>
      <c r="B65" s="1143"/>
      <c r="C65" s="1143"/>
      <c r="D65" s="1143"/>
      <c r="E65" s="1143"/>
      <c r="F65" s="1143"/>
      <c r="G65" s="526"/>
      <c r="H65" s="597" t="s">
        <v>817</v>
      </c>
      <c r="I65" s="709"/>
      <c r="J65" s="737"/>
      <c r="K65" s="740"/>
      <c r="L65" s="738"/>
      <c r="M65" s="738"/>
      <c r="N65" s="751"/>
      <c r="O65" s="592"/>
      <c r="P65" s="592"/>
      <c r="Q65" s="627" t="str">
        <f>IF(COUNTIF($H$5:H65,H65)&gt;1,"重複","")</f>
        <v/>
      </c>
    </row>
    <row r="66" spans="1:17" s="78" customFormat="1" ht="25.9" customHeight="1" x14ac:dyDescent="0.15">
      <c r="A66" s="1143">
        <v>133400</v>
      </c>
      <c r="B66" s="1143"/>
      <c r="C66" s="1143"/>
      <c r="D66" s="1143"/>
      <c r="E66" s="1143"/>
      <c r="F66" s="1143"/>
      <c r="G66" s="526"/>
      <c r="H66" s="596">
        <v>133400</v>
      </c>
      <c r="I66" s="711" t="s">
        <v>476</v>
      </c>
      <c r="J66" s="736"/>
      <c r="K66" s="739" t="s">
        <v>1562</v>
      </c>
      <c r="L66" s="738"/>
      <c r="M66" s="738"/>
      <c r="N66" s="751"/>
      <c r="O66" s="595">
        <v>1870.0000000000002</v>
      </c>
      <c r="P66" s="595">
        <v>2090</v>
      </c>
      <c r="Q66" s="627" t="str">
        <f>IF(COUNTIF($H$5:H66,H66)&gt;1,"重複","")</f>
        <v/>
      </c>
    </row>
    <row r="67" spans="1:17" s="78" customFormat="1" ht="25.9" customHeight="1" x14ac:dyDescent="0.15">
      <c r="A67" s="1143">
        <v>133501</v>
      </c>
      <c r="B67" s="1143"/>
      <c r="C67" s="1143"/>
      <c r="D67" s="1143"/>
      <c r="E67" s="1143"/>
      <c r="F67" s="1143"/>
      <c r="G67" s="516"/>
      <c r="H67" s="596">
        <v>133501</v>
      </c>
      <c r="I67" s="711" t="s">
        <v>658</v>
      </c>
      <c r="J67" s="737"/>
      <c r="K67" s="739" t="s">
        <v>1562</v>
      </c>
      <c r="L67" s="738"/>
      <c r="M67" s="738"/>
      <c r="N67" s="751"/>
      <c r="O67" s="595">
        <v>1870.0000000000002</v>
      </c>
      <c r="P67" s="595">
        <v>2090</v>
      </c>
      <c r="Q67" s="627" t="str">
        <f>IF(COUNTIF($H$5:H67,H67)&gt;1,"重複","")</f>
        <v/>
      </c>
    </row>
    <row r="68" spans="1:17" s="78" customFormat="1" ht="25.9" customHeight="1" x14ac:dyDescent="0.15">
      <c r="A68" s="1143">
        <v>133640</v>
      </c>
      <c r="B68" s="1143"/>
      <c r="C68" s="1143"/>
      <c r="D68" s="1143"/>
      <c r="E68" s="1143"/>
      <c r="F68" s="1143"/>
      <c r="G68" s="526"/>
      <c r="H68" s="596">
        <v>133640</v>
      </c>
      <c r="I68" s="710" t="s">
        <v>659</v>
      </c>
      <c r="J68" s="736"/>
      <c r="K68" s="739" t="s">
        <v>1562</v>
      </c>
      <c r="L68" s="738"/>
      <c r="M68" s="738"/>
      <c r="N68" s="751"/>
      <c r="O68" s="594">
        <v>1815.0000000000002</v>
      </c>
      <c r="P68" s="594">
        <v>2035.0000000000002</v>
      </c>
      <c r="Q68" s="627" t="str">
        <f>IF(COUNTIF($H$5:H68,H68)&gt;1,"重複","")</f>
        <v/>
      </c>
    </row>
    <row r="69" spans="1:17" s="78" customFormat="1" ht="25.9" customHeight="1" x14ac:dyDescent="0.15">
      <c r="A69" s="1143">
        <v>133811</v>
      </c>
      <c r="B69" s="1143"/>
      <c r="C69" s="1143"/>
      <c r="D69" s="1143"/>
      <c r="E69" s="1143"/>
      <c r="F69" s="1143"/>
      <c r="G69" s="526"/>
      <c r="H69" s="596">
        <v>133811</v>
      </c>
      <c r="I69" s="711" t="s">
        <v>477</v>
      </c>
      <c r="J69" s="736"/>
      <c r="K69" s="739" t="s">
        <v>1562</v>
      </c>
      <c r="L69" s="738"/>
      <c r="M69" s="738"/>
      <c r="N69" s="751"/>
      <c r="O69" s="595">
        <v>1815.0000000000002</v>
      </c>
      <c r="P69" s="595">
        <v>2035.0000000000002</v>
      </c>
      <c r="Q69" s="627" t="str">
        <f>IF(COUNTIF($H$5:H69,H69)&gt;1,"重複","")</f>
        <v/>
      </c>
    </row>
    <row r="70" spans="1:17" s="78" customFormat="1" ht="25.9" customHeight="1" x14ac:dyDescent="0.15">
      <c r="A70" s="1143">
        <v>133801</v>
      </c>
      <c r="B70" s="1143"/>
      <c r="C70" s="1143"/>
      <c r="D70" s="1143"/>
      <c r="E70" s="1143"/>
      <c r="F70" s="1143"/>
      <c r="G70" s="526"/>
      <c r="H70" s="596">
        <v>133801</v>
      </c>
      <c r="I70" s="710" t="s">
        <v>660</v>
      </c>
      <c r="J70" s="831"/>
      <c r="K70" s="739" t="s">
        <v>1562</v>
      </c>
      <c r="L70" s="736"/>
      <c r="M70" s="736"/>
      <c r="N70" s="581"/>
      <c r="O70" s="595">
        <v>2145</v>
      </c>
      <c r="P70" s="595">
        <v>2420</v>
      </c>
      <c r="Q70" s="627" t="str">
        <f>IF(COUNTIF($H$5:H70,H70)&gt;1,"重複","")</f>
        <v/>
      </c>
    </row>
    <row r="71" spans="1:17" s="78" customFormat="1" ht="25.9" customHeight="1" x14ac:dyDescent="0.15">
      <c r="A71" s="1143">
        <v>133900</v>
      </c>
      <c r="B71" s="1143"/>
      <c r="C71" s="1143"/>
      <c r="D71" s="1143"/>
      <c r="E71" s="1143"/>
      <c r="F71" s="1143"/>
      <c r="G71" s="526"/>
      <c r="H71" s="596">
        <v>133900</v>
      </c>
      <c r="I71" s="711" t="s">
        <v>478</v>
      </c>
      <c r="J71" s="737"/>
      <c r="K71" s="739" t="s">
        <v>1562</v>
      </c>
      <c r="L71" s="736"/>
      <c r="M71" s="736"/>
      <c r="N71" s="581"/>
      <c r="O71" s="595">
        <v>1210</v>
      </c>
      <c r="P71" s="595">
        <v>1375</v>
      </c>
      <c r="Q71" s="627" t="str">
        <f>IF(COUNTIF($H$5:H71,H71)&gt;1,"重複","")</f>
        <v/>
      </c>
    </row>
    <row r="72" spans="1:17" s="78" customFormat="1" ht="25.9" customHeight="1" x14ac:dyDescent="0.15">
      <c r="A72" s="1143">
        <v>136010</v>
      </c>
      <c r="B72" s="1143"/>
      <c r="C72" s="1143"/>
      <c r="D72" s="1143"/>
      <c r="E72" s="1143"/>
      <c r="F72" s="1143"/>
      <c r="G72" s="526"/>
      <c r="H72" s="596">
        <v>136010</v>
      </c>
      <c r="I72" s="710" t="s">
        <v>1341</v>
      </c>
      <c r="J72" s="736"/>
      <c r="K72" s="739" t="s">
        <v>1562</v>
      </c>
      <c r="L72" s="736"/>
      <c r="M72" s="736"/>
      <c r="N72" s="581"/>
      <c r="O72" s="594">
        <v>1155</v>
      </c>
      <c r="P72" s="594">
        <v>1320</v>
      </c>
      <c r="Q72" s="627" t="str">
        <f>IF(COUNTIF($H$5:H72,H72)&gt;1,"重複","")</f>
        <v/>
      </c>
    </row>
    <row r="73" spans="1:17" s="78" customFormat="1" ht="25.9" customHeight="1" x14ac:dyDescent="0.15">
      <c r="A73" s="1143">
        <v>136101</v>
      </c>
      <c r="B73" s="1143"/>
      <c r="C73" s="1143"/>
      <c r="D73" s="1143"/>
      <c r="E73" s="1143"/>
      <c r="F73" s="1143"/>
      <c r="G73" s="526"/>
      <c r="H73" s="596">
        <v>136101</v>
      </c>
      <c r="I73" s="710" t="s">
        <v>479</v>
      </c>
      <c r="J73" s="736"/>
      <c r="K73" s="739" t="s">
        <v>1562</v>
      </c>
      <c r="L73" s="736"/>
      <c r="M73" s="736"/>
      <c r="N73" s="581"/>
      <c r="O73" s="595">
        <v>1925.0000000000002</v>
      </c>
      <c r="P73" s="595">
        <v>2145</v>
      </c>
      <c r="Q73" s="627" t="str">
        <f>IF(COUNTIF($H$5:H73,H73)&gt;1,"重複","")</f>
        <v/>
      </c>
    </row>
    <row r="74" spans="1:17" s="78" customFormat="1" ht="25.9" customHeight="1" x14ac:dyDescent="0.15">
      <c r="A74" s="1143"/>
      <c r="B74" s="1143"/>
      <c r="C74" s="1143"/>
      <c r="D74" s="1143"/>
      <c r="E74" s="1143"/>
      <c r="F74" s="1143"/>
      <c r="G74" s="526"/>
      <c r="H74" s="597" t="s">
        <v>818</v>
      </c>
      <c r="I74" s="709"/>
      <c r="J74" s="737"/>
      <c r="K74" s="740"/>
      <c r="L74" s="736"/>
      <c r="M74" s="736"/>
      <c r="N74" s="581"/>
      <c r="O74" s="592"/>
      <c r="P74" s="592"/>
      <c r="Q74" s="627" t="str">
        <f>IF(COUNTIF($H$5:H74,H74)&gt;1,"重複","")</f>
        <v/>
      </c>
    </row>
    <row r="75" spans="1:17" s="78" customFormat="1" ht="25.9" customHeight="1" x14ac:dyDescent="0.15">
      <c r="A75" s="1143">
        <v>101001</v>
      </c>
      <c r="B75" s="1143"/>
      <c r="C75" s="1143"/>
      <c r="D75" s="1143"/>
      <c r="E75" s="1143"/>
      <c r="F75" s="1143"/>
      <c r="G75" s="526"/>
      <c r="H75" s="596">
        <v>101001</v>
      </c>
      <c r="I75" s="711" t="s">
        <v>72</v>
      </c>
      <c r="J75" s="736"/>
      <c r="K75" s="740"/>
      <c r="L75" s="736"/>
      <c r="M75" s="736"/>
      <c r="N75" s="581"/>
      <c r="O75" s="595">
        <v>1210</v>
      </c>
      <c r="P75" s="595">
        <v>1375</v>
      </c>
      <c r="Q75" s="627" t="str">
        <f>IF(COUNTIF($H$5:H75,H75)&gt;1,"重複","")</f>
        <v/>
      </c>
    </row>
    <row r="76" spans="1:17" s="78" customFormat="1" ht="25.9" customHeight="1" x14ac:dyDescent="0.15">
      <c r="A76" s="1143">
        <v>101002</v>
      </c>
      <c r="B76" s="1143"/>
      <c r="C76" s="1143"/>
      <c r="D76" s="1143"/>
      <c r="E76" s="1143"/>
      <c r="F76" s="1143"/>
      <c r="G76" s="526"/>
      <c r="H76" s="596">
        <v>101002</v>
      </c>
      <c r="I76" s="710" t="s">
        <v>480</v>
      </c>
      <c r="J76" s="737"/>
      <c r="K76" s="740"/>
      <c r="L76" s="736"/>
      <c r="M76" s="736"/>
      <c r="N76" s="581"/>
      <c r="O76" s="595">
        <v>1210</v>
      </c>
      <c r="P76" s="595">
        <v>1375</v>
      </c>
      <c r="Q76" s="627" t="str">
        <f>IF(COUNTIF($H$5:H76,H76)&gt;1,"重複","")</f>
        <v/>
      </c>
    </row>
    <row r="77" spans="1:17" s="78" customFormat="1" ht="25.9" customHeight="1" x14ac:dyDescent="0.15">
      <c r="A77" s="1143">
        <v>101003</v>
      </c>
      <c r="B77" s="1143"/>
      <c r="C77" s="1143"/>
      <c r="D77" s="1143"/>
      <c r="E77" s="1143"/>
      <c r="F77" s="1143"/>
      <c r="G77" s="526"/>
      <c r="H77" s="596">
        <v>101003</v>
      </c>
      <c r="I77" s="710" t="s">
        <v>481</v>
      </c>
      <c r="J77" s="736"/>
      <c r="K77" s="740"/>
      <c r="L77" s="736"/>
      <c r="M77" s="736"/>
      <c r="N77" s="581"/>
      <c r="O77" s="595">
        <v>1210</v>
      </c>
      <c r="P77" s="595">
        <v>1375</v>
      </c>
      <c r="Q77" s="627" t="str">
        <f>IF(COUNTIF($H$5:H77,H77)&gt;1,"重複","")</f>
        <v/>
      </c>
    </row>
    <row r="78" spans="1:17" s="78" customFormat="1" ht="25.9" customHeight="1" x14ac:dyDescent="0.15">
      <c r="A78" s="1143">
        <v>101004</v>
      </c>
      <c r="B78" s="1143"/>
      <c r="C78" s="1143"/>
      <c r="D78" s="1143"/>
      <c r="E78" s="1143"/>
      <c r="F78" s="1143"/>
      <c r="G78" s="526"/>
      <c r="H78" s="596">
        <v>101004</v>
      </c>
      <c r="I78" s="711" t="s">
        <v>73</v>
      </c>
      <c r="J78" s="737"/>
      <c r="K78" s="740"/>
      <c r="L78" s="736"/>
      <c r="M78" s="736"/>
      <c r="N78" s="581"/>
      <c r="O78" s="595">
        <v>1210</v>
      </c>
      <c r="P78" s="595">
        <v>1375</v>
      </c>
      <c r="Q78" s="627" t="str">
        <f>IF(COUNTIF($H$5:H78,H78)&gt;1,"重複","")</f>
        <v/>
      </c>
    </row>
    <row r="79" spans="1:17" s="78" customFormat="1" ht="25.9" customHeight="1" x14ac:dyDescent="0.15">
      <c r="A79" s="1143">
        <v>101005</v>
      </c>
      <c r="B79" s="1143"/>
      <c r="C79" s="1143"/>
      <c r="D79" s="1143"/>
      <c r="E79" s="1143"/>
      <c r="F79" s="1143"/>
      <c r="G79" s="526"/>
      <c r="H79" s="596">
        <v>101005</v>
      </c>
      <c r="I79" s="710" t="s">
        <v>306</v>
      </c>
      <c r="J79" s="736"/>
      <c r="K79" s="740"/>
      <c r="L79" s="736"/>
      <c r="M79" s="736"/>
      <c r="N79" s="581"/>
      <c r="O79" s="595">
        <v>1210</v>
      </c>
      <c r="P79" s="595">
        <v>1375</v>
      </c>
      <c r="Q79" s="627" t="str">
        <f>IF(COUNTIF($H$5:H79,H79)&gt;1,"重複","")</f>
        <v/>
      </c>
    </row>
    <row r="80" spans="1:17" s="78" customFormat="1" ht="25.9" customHeight="1" x14ac:dyDescent="0.15">
      <c r="A80" s="1143">
        <v>101006</v>
      </c>
      <c r="B80" s="1143"/>
      <c r="C80" s="1143"/>
      <c r="D80" s="1143"/>
      <c r="E80" s="1143"/>
      <c r="F80" s="1143"/>
      <c r="G80" s="526"/>
      <c r="H80" s="596">
        <v>101006</v>
      </c>
      <c r="I80" s="711" t="s">
        <v>307</v>
      </c>
      <c r="J80" s="737"/>
      <c r="K80" s="740"/>
      <c r="L80" s="736"/>
      <c r="M80" s="736"/>
      <c r="N80" s="581"/>
      <c r="O80" s="595">
        <v>1210</v>
      </c>
      <c r="P80" s="595">
        <v>1375</v>
      </c>
      <c r="Q80" s="627" t="str">
        <f>IF(COUNTIF($H$5:H80,H80)&gt;1,"重複","")</f>
        <v/>
      </c>
    </row>
    <row r="81" spans="1:17" s="78" customFormat="1" ht="25.9" customHeight="1" x14ac:dyDescent="0.15">
      <c r="A81" s="1143">
        <v>101501</v>
      </c>
      <c r="B81" s="1143"/>
      <c r="C81" s="1143"/>
      <c r="D81" s="1143"/>
      <c r="E81" s="1143"/>
      <c r="F81" s="1143"/>
      <c r="G81" s="526"/>
      <c r="H81" s="596">
        <v>101501</v>
      </c>
      <c r="I81" s="710" t="s">
        <v>482</v>
      </c>
      <c r="J81" s="736"/>
      <c r="K81" s="740"/>
      <c r="L81" s="736"/>
      <c r="M81" s="736"/>
      <c r="N81" s="581"/>
      <c r="O81" s="595">
        <v>660</v>
      </c>
      <c r="P81" s="595">
        <v>770.00000000000011</v>
      </c>
      <c r="Q81" s="627" t="str">
        <f>IF(COUNTIF($H$5:H81,H81)&gt;1,"重複","")</f>
        <v/>
      </c>
    </row>
    <row r="82" spans="1:17" s="78" customFormat="1" ht="25.9" customHeight="1" x14ac:dyDescent="0.15">
      <c r="A82" s="1143">
        <v>101721</v>
      </c>
      <c r="B82" s="1143"/>
      <c r="C82" s="1143"/>
      <c r="D82" s="1143"/>
      <c r="E82" s="1143"/>
      <c r="F82" s="1143"/>
      <c r="G82" s="516"/>
      <c r="H82" s="596">
        <v>101721</v>
      </c>
      <c r="I82" s="711" t="s">
        <v>1342</v>
      </c>
      <c r="J82" s="736"/>
      <c r="K82" s="740"/>
      <c r="L82" s="736"/>
      <c r="M82" s="736"/>
      <c r="N82" s="581"/>
      <c r="O82" s="595">
        <v>3080.0000000000005</v>
      </c>
      <c r="P82" s="595">
        <v>3465.0000000000005</v>
      </c>
      <c r="Q82" s="627" t="str">
        <f>IF(COUNTIF($H$5:H82,H82)&gt;1,"重複","")</f>
        <v/>
      </c>
    </row>
    <row r="83" spans="1:17" s="78" customFormat="1" ht="25.9" customHeight="1" x14ac:dyDescent="0.15">
      <c r="A83" s="1143">
        <v>101722</v>
      </c>
      <c r="B83" s="1143"/>
      <c r="C83" s="1143"/>
      <c r="D83" s="1143"/>
      <c r="E83" s="1143"/>
      <c r="F83" s="1143"/>
      <c r="G83" s="526"/>
      <c r="H83" s="596">
        <v>101722</v>
      </c>
      <c r="I83" s="710" t="s">
        <v>483</v>
      </c>
      <c r="J83" s="736"/>
      <c r="K83" s="740"/>
      <c r="L83" s="736"/>
      <c r="M83" s="736"/>
      <c r="N83" s="581"/>
      <c r="O83" s="594">
        <v>4125</v>
      </c>
      <c r="P83" s="594">
        <v>4620</v>
      </c>
      <c r="Q83" s="627" t="str">
        <f>IF(COUNTIF($H$5:H83,H83)&gt;1,"重複","")</f>
        <v/>
      </c>
    </row>
    <row r="84" spans="1:17" s="78" customFormat="1" ht="25.9" customHeight="1" x14ac:dyDescent="0.15">
      <c r="A84" s="1143">
        <v>101800</v>
      </c>
      <c r="B84" s="1143"/>
      <c r="C84" s="1143"/>
      <c r="D84" s="1143"/>
      <c r="E84" s="1143"/>
      <c r="F84" s="1143"/>
      <c r="G84" s="526"/>
      <c r="H84" s="596">
        <v>101800</v>
      </c>
      <c r="I84" s="711" t="s">
        <v>484</v>
      </c>
      <c r="J84" s="831"/>
      <c r="K84" s="740"/>
      <c r="L84" s="736"/>
      <c r="M84" s="736"/>
      <c r="N84" s="581"/>
      <c r="O84" s="595">
        <v>2365</v>
      </c>
      <c r="P84" s="595">
        <v>2640</v>
      </c>
      <c r="Q84" s="627" t="str">
        <f>IF(COUNTIF($H$5:H84,H84)&gt;1,"重複","")</f>
        <v/>
      </c>
    </row>
    <row r="85" spans="1:17" s="78" customFormat="1" ht="25.9" customHeight="1" x14ac:dyDescent="0.15">
      <c r="A85" s="1143">
        <v>101900</v>
      </c>
      <c r="B85" s="1143"/>
      <c r="C85" s="1143"/>
      <c r="D85" s="1143"/>
      <c r="E85" s="1143"/>
      <c r="F85" s="1143"/>
      <c r="G85" s="526"/>
      <c r="H85" s="596">
        <v>101900</v>
      </c>
      <c r="I85" s="710" t="s">
        <v>74</v>
      </c>
      <c r="J85" s="736"/>
      <c r="K85" s="740"/>
      <c r="L85" s="736"/>
      <c r="M85" s="736"/>
      <c r="N85" s="581"/>
      <c r="O85" s="595">
        <v>2970.0000000000005</v>
      </c>
      <c r="P85" s="595">
        <v>3300.0000000000005</v>
      </c>
      <c r="Q85" s="627" t="str">
        <f>IF(COUNTIF($H$5:H85,H85)&gt;1,"重複","")</f>
        <v/>
      </c>
    </row>
    <row r="86" spans="1:17" s="78" customFormat="1" ht="25.9" customHeight="1" x14ac:dyDescent="0.15">
      <c r="A86" s="1143">
        <v>101401</v>
      </c>
      <c r="B86" s="1143"/>
      <c r="C86" s="1143"/>
      <c r="D86" s="1143"/>
      <c r="E86" s="1143"/>
      <c r="F86" s="1143"/>
      <c r="G86" s="526"/>
      <c r="H86" s="596">
        <v>101401</v>
      </c>
      <c r="I86" s="710" t="s">
        <v>485</v>
      </c>
      <c r="J86" s="736"/>
      <c r="K86" s="740"/>
      <c r="L86" s="736"/>
      <c r="M86" s="736"/>
      <c r="N86" s="581"/>
      <c r="O86" s="595">
        <v>990.00000000000011</v>
      </c>
      <c r="P86" s="595">
        <v>1100</v>
      </c>
      <c r="Q86" s="627" t="str">
        <f>IF(COUNTIF($H$5:H86,H86)&gt;1,"重複","")</f>
        <v/>
      </c>
    </row>
    <row r="87" spans="1:17" s="78" customFormat="1" ht="25.9" customHeight="1" x14ac:dyDescent="0.15">
      <c r="A87" s="1143">
        <v>101402</v>
      </c>
      <c r="B87" s="1143"/>
      <c r="C87" s="1143"/>
      <c r="D87" s="1143"/>
      <c r="E87" s="1143"/>
      <c r="F87" s="1143"/>
      <c r="G87" s="526"/>
      <c r="H87" s="596">
        <v>101402</v>
      </c>
      <c r="I87" s="710" t="s">
        <v>486</v>
      </c>
      <c r="J87" s="737"/>
      <c r="K87" s="740"/>
      <c r="L87" s="738"/>
      <c r="M87" s="738"/>
      <c r="N87" s="751"/>
      <c r="O87" s="595">
        <v>770.00000000000011</v>
      </c>
      <c r="P87" s="595">
        <v>880.00000000000011</v>
      </c>
      <c r="Q87" s="627" t="str">
        <f>IF(COUNTIF($H$5:H87,H87)&gt;1,"重複","")</f>
        <v/>
      </c>
    </row>
    <row r="88" spans="1:17" s="78" customFormat="1" ht="25.9" customHeight="1" x14ac:dyDescent="0.15">
      <c r="A88" s="1143"/>
      <c r="B88" s="1143"/>
      <c r="C88" s="1143"/>
      <c r="D88" s="1143"/>
      <c r="E88" s="1143"/>
      <c r="F88" s="1143"/>
      <c r="G88" s="526"/>
      <c r="H88" s="597" t="s">
        <v>819</v>
      </c>
      <c r="I88" s="709"/>
      <c r="J88" s="736"/>
      <c r="K88" s="740"/>
      <c r="L88" s="736"/>
      <c r="M88" s="736"/>
      <c r="N88" s="581"/>
      <c r="O88" s="592"/>
      <c r="P88" s="592"/>
      <c r="Q88" s="627" t="str">
        <f>IF(COUNTIF($H$5:H88,H88)&gt;1,"重複","")</f>
        <v/>
      </c>
    </row>
    <row r="89" spans="1:17" s="78" customFormat="1" ht="25.9" customHeight="1" x14ac:dyDescent="0.15">
      <c r="A89" s="1143">
        <v>134010</v>
      </c>
      <c r="B89" s="1143"/>
      <c r="C89" s="1143"/>
      <c r="D89" s="1143"/>
      <c r="E89" s="1143"/>
      <c r="F89" s="1143"/>
      <c r="G89" s="526"/>
      <c r="H89" s="596">
        <v>134010</v>
      </c>
      <c r="I89" s="710" t="s">
        <v>487</v>
      </c>
      <c r="J89" s="736"/>
      <c r="K89" s="740"/>
      <c r="L89" s="738"/>
      <c r="M89" s="738"/>
      <c r="N89" s="751"/>
      <c r="O89" s="595">
        <v>1815.0000000000002</v>
      </c>
      <c r="P89" s="595">
        <v>2035.0000000000002</v>
      </c>
      <c r="Q89" s="627" t="str">
        <f>IF(COUNTIF($H$5:H89,H89)&gt;1,"重複","")</f>
        <v/>
      </c>
    </row>
    <row r="90" spans="1:17" s="78" customFormat="1" ht="25.9" customHeight="1" x14ac:dyDescent="0.15">
      <c r="A90" s="1143">
        <v>134011</v>
      </c>
      <c r="B90" s="1143"/>
      <c r="C90" s="1143"/>
      <c r="D90" s="1143"/>
      <c r="E90" s="1143"/>
      <c r="F90" s="1143"/>
      <c r="G90" s="526"/>
      <c r="H90" s="596">
        <v>134011</v>
      </c>
      <c r="I90" s="710" t="s">
        <v>488</v>
      </c>
      <c r="J90" s="736"/>
      <c r="K90" s="740"/>
      <c r="L90" s="736"/>
      <c r="M90" s="736"/>
      <c r="N90" s="581"/>
      <c r="O90" s="595">
        <v>2365</v>
      </c>
      <c r="P90" s="595">
        <v>2640</v>
      </c>
      <c r="Q90" s="627" t="str">
        <f>IF(COUNTIF($H$5:H90,H90)&gt;1,"重複","")</f>
        <v/>
      </c>
    </row>
    <row r="91" spans="1:17" s="78" customFormat="1" ht="25.9" customHeight="1" x14ac:dyDescent="0.15">
      <c r="A91" s="1143">
        <v>134101</v>
      </c>
      <c r="B91" s="1143"/>
      <c r="C91" s="1143"/>
      <c r="D91" s="1143"/>
      <c r="E91" s="1143"/>
      <c r="F91" s="1143"/>
      <c r="G91" s="526"/>
      <c r="H91" s="596">
        <v>134101</v>
      </c>
      <c r="I91" s="711" t="s">
        <v>489</v>
      </c>
      <c r="J91" s="736"/>
      <c r="K91" s="739" t="s">
        <v>1562</v>
      </c>
      <c r="L91" s="736"/>
      <c r="M91" s="736"/>
      <c r="N91" s="581"/>
      <c r="O91" s="595">
        <v>2365</v>
      </c>
      <c r="P91" s="595">
        <v>2640</v>
      </c>
      <c r="Q91" s="627" t="str">
        <f>IF(COUNTIF($H$5:H91,H91)&gt;1,"重複","")</f>
        <v/>
      </c>
    </row>
    <row r="92" spans="1:17" s="78" customFormat="1" ht="25.9" customHeight="1" x14ac:dyDescent="0.15">
      <c r="A92" s="1143">
        <v>135101</v>
      </c>
      <c r="B92" s="1143"/>
      <c r="C92" s="1143"/>
      <c r="D92" s="1143"/>
      <c r="E92" s="1143"/>
      <c r="F92" s="1143"/>
      <c r="G92" s="526"/>
      <c r="H92" s="596">
        <v>135101</v>
      </c>
      <c r="I92" s="710" t="s">
        <v>490</v>
      </c>
      <c r="J92" s="736"/>
      <c r="K92" s="740"/>
      <c r="L92" s="736"/>
      <c r="M92" s="736"/>
      <c r="N92" s="581"/>
      <c r="O92" s="594">
        <v>1210</v>
      </c>
      <c r="P92" s="594">
        <v>1375</v>
      </c>
      <c r="Q92" s="627" t="str">
        <f>IF(COUNTIF($H$5:H92,H92)&gt;1,"重複","")</f>
        <v/>
      </c>
    </row>
    <row r="93" spans="1:17" s="78" customFormat="1" ht="25.9" customHeight="1" x14ac:dyDescent="0.15">
      <c r="A93" s="1143">
        <v>135312</v>
      </c>
      <c r="B93" s="1143"/>
      <c r="C93" s="1143"/>
      <c r="D93" s="1143"/>
      <c r="E93" s="1143"/>
      <c r="F93" s="1143"/>
      <c r="G93" s="526"/>
      <c r="H93" s="596">
        <v>135312</v>
      </c>
      <c r="I93" s="710" t="s">
        <v>661</v>
      </c>
      <c r="J93" s="736"/>
      <c r="K93" s="739" t="s">
        <v>1562</v>
      </c>
      <c r="L93" s="738"/>
      <c r="M93" s="738"/>
      <c r="N93" s="751"/>
      <c r="O93" s="595">
        <v>2035.0000000000002</v>
      </c>
      <c r="P93" s="595">
        <v>2310</v>
      </c>
      <c r="Q93" s="627" t="str">
        <f>IF(COUNTIF($H$5:H93,H93)&gt;1,"重複","")</f>
        <v/>
      </c>
    </row>
    <row r="94" spans="1:17" s="316" customFormat="1" ht="25.9" customHeight="1" x14ac:dyDescent="0.15">
      <c r="A94" s="1143">
        <v>137000</v>
      </c>
      <c r="B94" s="1143"/>
      <c r="C94" s="1143"/>
      <c r="D94" s="1143"/>
      <c r="E94" s="1143"/>
      <c r="F94" s="1143"/>
      <c r="G94" s="526"/>
      <c r="H94" s="596">
        <v>137000</v>
      </c>
      <c r="I94" s="710" t="s">
        <v>491</v>
      </c>
      <c r="J94" s="736"/>
      <c r="K94" s="740"/>
      <c r="L94" s="738"/>
      <c r="M94" s="738"/>
      <c r="N94" s="751"/>
      <c r="O94" s="595">
        <v>1265</v>
      </c>
      <c r="P94" s="595">
        <v>1430.0000000000002</v>
      </c>
      <c r="Q94" s="627" t="str">
        <f>IF(COUNTIF($H$5:H94,H94)&gt;1,"重複","")</f>
        <v/>
      </c>
    </row>
    <row r="95" spans="1:17" s="78" customFormat="1" ht="25.9" customHeight="1" x14ac:dyDescent="0.15">
      <c r="A95" s="1143">
        <v>137100</v>
      </c>
      <c r="B95" s="1143"/>
      <c r="C95" s="1143"/>
      <c r="D95" s="1143"/>
      <c r="E95" s="1143"/>
      <c r="F95" s="1143"/>
      <c r="G95" s="526"/>
      <c r="H95" s="596">
        <v>137100</v>
      </c>
      <c r="I95" s="710" t="s">
        <v>75</v>
      </c>
      <c r="J95" s="736"/>
      <c r="K95" s="740"/>
      <c r="L95" s="738"/>
      <c r="M95" s="738"/>
      <c r="N95" s="751"/>
      <c r="O95" s="595">
        <v>1485.0000000000002</v>
      </c>
      <c r="P95" s="595">
        <v>1650.0000000000002</v>
      </c>
      <c r="Q95" s="627" t="str">
        <f>IF(COUNTIF($H$5:H95,H95)&gt;1,"重複","")</f>
        <v/>
      </c>
    </row>
    <row r="96" spans="1:17" s="78" customFormat="1" ht="25.9" customHeight="1" x14ac:dyDescent="0.15">
      <c r="A96" s="1143">
        <v>133101</v>
      </c>
      <c r="B96" s="1143"/>
      <c r="C96" s="1143"/>
      <c r="D96" s="1143"/>
      <c r="E96" s="1143"/>
      <c r="F96" s="1143"/>
      <c r="G96" s="516"/>
      <c r="H96" s="596">
        <v>133101</v>
      </c>
      <c r="I96" s="710" t="s">
        <v>492</v>
      </c>
      <c r="J96" s="831"/>
      <c r="K96" s="740"/>
      <c r="L96" s="736"/>
      <c r="M96" s="736"/>
      <c r="N96" s="581"/>
      <c r="O96" s="595">
        <v>1430.0000000000002</v>
      </c>
      <c r="P96" s="595">
        <v>1650.0000000000002</v>
      </c>
      <c r="Q96" s="627" t="str">
        <f>IF(COUNTIF($H$5:H96,H96)&gt;1,"重複","")</f>
        <v/>
      </c>
    </row>
    <row r="97" spans="1:17" s="78" customFormat="1" ht="25.9" customHeight="1" x14ac:dyDescent="0.15">
      <c r="A97" s="1143">
        <v>135943</v>
      </c>
      <c r="B97" s="1143"/>
      <c r="C97" s="1143"/>
      <c r="D97" s="1143"/>
      <c r="E97" s="1143"/>
      <c r="F97" s="1143"/>
      <c r="G97" s="526"/>
      <c r="H97" s="596">
        <v>135943</v>
      </c>
      <c r="I97" s="710" t="s">
        <v>493</v>
      </c>
      <c r="J97" s="736"/>
      <c r="K97" s="739" t="s">
        <v>1562</v>
      </c>
      <c r="L97" s="736"/>
      <c r="M97" s="736"/>
      <c r="N97" s="581"/>
      <c r="O97" s="594">
        <v>2365</v>
      </c>
      <c r="P97" s="594">
        <v>2640</v>
      </c>
      <c r="Q97" s="627" t="str">
        <f>IF(COUNTIF($H$5:H97,H97)&gt;1,"重複","")</f>
        <v/>
      </c>
    </row>
    <row r="98" spans="1:17" s="78" customFormat="1" ht="25.9" customHeight="1" x14ac:dyDescent="0.15">
      <c r="A98" s="1143">
        <v>136010</v>
      </c>
      <c r="B98" s="1143"/>
      <c r="C98" s="1143"/>
      <c r="D98" s="1143"/>
      <c r="E98" s="1143"/>
      <c r="F98" s="1143"/>
      <c r="G98" s="526"/>
      <c r="H98" s="596">
        <v>136010</v>
      </c>
      <c r="I98" s="710" t="s">
        <v>662</v>
      </c>
      <c r="J98" s="736"/>
      <c r="K98" s="739" t="s">
        <v>1562</v>
      </c>
      <c r="L98" s="736"/>
      <c r="M98" s="736"/>
      <c r="N98" s="581"/>
      <c r="O98" s="595">
        <v>1155</v>
      </c>
      <c r="P98" s="595">
        <v>1320</v>
      </c>
      <c r="Q98" s="627" t="str">
        <f>IF(COUNTIF($H$5:H98,H98)&gt;1,"重複","")</f>
        <v>重複</v>
      </c>
    </row>
    <row r="99" spans="1:17" s="78" customFormat="1" ht="25.9" customHeight="1" x14ac:dyDescent="0.15">
      <c r="A99" s="1143">
        <v>144111</v>
      </c>
      <c r="B99" s="1143"/>
      <c r="C99" s="1143"/>
      <c r="D99" s="1143"/>
      <c r="E99" s="1143"/>
      <c r="F99" s="1143"/>
      <c r="G99" s="526"/>
      <c r="H99" s="596">
        <v>144111</v>
      </c>
      <c r="I99" s="710" t="s">
        <v>494</v>
      </c>
      <c r="J99" s="736"/>
      <c r="K99" s="739" t="s">
        <v>1562</v>
      </c>
      <c r="L99" s="736"/>
      <c r="M99" s="736"/>
      <c r="N99" s="581"/>
      <c r="O99" s="595">
        <v>2365</v>
      </c>
      <c r="P99" s="595">
        <v>2640</v>
      </c>
      <c r="Q99" s="627" t="str">
        <f>IF(COUNTIF($H$5:H99,H99)&gt;1,"重複","")</f>
        <v/>
      </c>
    </row>
    <row r="100" spans="1:17" s="78" customFormat="1" ht="25.9" customHeight="1" x14ac:dyDescent="0.15">
      <c r="A100" s="1143"/>
      <c r="B100" s="1143"/>
      <c r="C100" s="1143"/>
      <c r="D100" s="1143"/>
      <c r="E100" s="1143"/>
      <c r="F100" s="1143"/>
      <c r="G100" s="526"/>
      <c r="H100" s="597" t="s">
        <v>213</v>
      </c>
      <c r="I100" s="709"/>
      <c r="J100" s="736"/>
      <c r="K100" s="740"/>
      <c r="L100" s="736"/>
      <c r="M100" s="736"/>
      <c r="N100" s="581"/>
      <c r="O100" s="592"/>
      <c r="P100" s="592"/>
      <c r="Q100" s="627" t="str">
        <f>IF(COUNTIF($H$5:H100,H100)&gt;1,"重複","")</f>
        <v/>
      </c>
    </row>
    <row r="101" spans="1:17" s="78" customFormat="1" ht="25.9" customHeight="1" x14ac:dyDescent="0.15">
      <c r="A101" s="1143">
        <v>139301</v>
      </c>
      <c r="B101" s="1143"/>
      <c r="C101" s="1143"/>
      <c r="D101" s="1143"/>
      <c r="E101" s="1143"/>
      <c r="F101" s="1143"/>
      <c r="G101" s="526"/>
      <c r="H101" s="596">
        <v>139301</v>
      </c>
      <c r="I101" s="710" t="s">
        <v>820</v>
      </c>
      <c r="J101" s="831"/>
      <c r="K101" s="740"/>
      <c r="L101" s="736"/>
      <c r="M101" s="736"/>
      <c r="N101" s="581"/>
      <c r="O101" s="594">
        <v>1925.0000000000002</v>
      </c>
      <c r="P101" s="594">
        <v>2145</v>
      </c>
      <c r="Q101" s="627" t="str">
        <f>IF(COUNTIF($H$5:H101,H101)&gt;1,"重複","")</f>
        <v/>
      </c>
    </row>
    <row r="102" spans="1:17" s="78" customFormat="1" ht="25.9" customHeight="1" x14ac:dyDescent="0.15">
      <c r="A102" s="1143">
        <v>139211</v>
      </c>
      <c r="B102" s="1143"/>
      <c r="C102" s="1143"/>
      <c r="D102" s="1143"/>
      <c r="E102" s="1143"/>
      <c r="F102" s="1143"/>
      <c r="G102" s="526"/>
      <c r="H102" s="596">
        <v>139211</v>
      </c>
      <c r="I102" s="710" t="s">
        <v>495</v>
      </c>
      <c r="J102" s="736"/>
      <c r="K102" s="740"/>
      <c r="L102" s="736"/>
      <c r="M102" s="736"/>
      <c r="N102" s="581"/>
      <c r="O102" s="595">
        <v>2970.0000000000005</v>
      </c>
      <c r="P102" s="595">
        <v>3300.0000000000005</v>
      </c>
      <c r="Q102" s="627" t="str">
        <f>IF(COUNTIF($H$5:H102,H102)&gt;1,"重複","")</f>
        <v/>
      </c>
    </row>
    <row r="103" spans="1:17" s="78" customFormat="1" ht="25.9" customHeight="1" x14ac:dyDescent="0.15">
      <c r="A103" s="1143">
        <v>139600</v>
      </c>
      <c r="B103" s="1143"/>
      <c r="C103" s="1143"/>
      <c r="D103" s="1143"/>
      <c r="E103" s="1143"/>
      <c r="F103" s="1143"/>
      <c r="G103" s="516"/>
      <c r="H103" s="596">
        <v>139600</v>
      </c>
      <c r="I103" s="710" t="s">
        <v>308</v>
      </c>
      <c r="J103" s="737"/>
      <c r="K103" s="740"/>
      <c r="L103" s="736"/>
      <c r="M103" s="736"/>
      <c r="N103" s="581"/>
      <c r="O103" s="595">
        <v>2640</v>
      </c>
      <c r="P103" s="595">
        <v>2970.0000000000005</v>
      </c>
      <c r="Q103" s="627" t="str">
        <f>IF(COUNTIF($H$5:H103,H103)&gt;1,"重複","")</f>
        <v/>
      </c>
    </row>
    <row r="104" spans="1:17" s="78" customFormat="1" ht="25.9" customHeight="1" x14ac:dyDescent="0.15">
      <c r="A104" s="1143">
        <v>139520</v>
      </c>
      <c r="B104" s="1143"/>
      <c r="C104" s="1143"/>
      <c r="D104" s="1143"/>
      <c r="E104" s="1143"/>
      <c r="F104" s="1143"/>
      <c r="G104" s="526"/>
      <c r="H104" s="596">
        <v>139520</v>
      </c>
      <c r="I104" s="710" t="s">
        <v>1343</v>
      </c>
      <c r="J104" s="736"/>
      <c r="K104" s="740"/>
      <c r="L104" s="736"/>
      <c r="M104" s="736"/>
      <c r="N104" s="581"/>
      <c r="O104" s="594">
        <v>2970.0000000000005</v>
      </c>
      <c r="P104" s="594">
        <v>3300.0000000000005</v>
      </c>
      <c r="Q104" s="627" t="str">
        <f>IF(COUNTIF($H$5:H104,H104)&gt;1,"重複","")</f>
        <v/>
      </c>
    </row>
    <row r="105" spans="1:17" s="78" customFormat="1" ht="25.9" customHeight="1" x14ac:dyDescent="0.15">
      <c r="A105" s="1143"/>
      <c r="B105" s="1143"/>
      <c r="C105" s="1143"/>
      <c r="D105" s="1143"/>
      <c r="E105" s="1143"/>
      <c r="F105" s="1143"/>
      <c r="G105" s="526"/>
      <c r="H105" s="597" t="s">
        <v>821</v>
      </c>
      <c r="I105" s="709"/>
      <c r="J105" s="736"/>
      <c r="K105" s="740"/>
      <c r="L105" s="736"/>
      <c r="M105" s="736"/>
      <c r="N105" s="581"/>
      <c r="O105" s="592"/>
      <c r="P105" s="592"/>
      <c r="Q105" s="627" t="str">
        <f>IF(COUNTIF($H$5:H105,H105)&gt;1,"重複","")</f>
        <v/>
      </c>
    </row>
    <row r="106" spans="1:17" s="78" customFormat="1" ht="25.9" customHeight="1" x14ac:dyDescent="0.15">
      <c r="A106" s="1143">
        <v>130200</v>
      </c>
      <c r="B106" s="1143"/>
      <c r="C106" s="1143"/>
      <c r="D106" s="1143"/>
      <c r="E106" s="1143"/>
      <c r="F106" s="1143"/>
      <c r="G106" s="526"/>
      <c r="H106" s="596">
        <v>130200</v>
      </c>
      <c r="I106" s="710" t="s">
        <v>496</v>
      </c>
      <c r="J106" s="736"/>
      <c r="K106" s="740"/>
      <c r="L106" s="736"/>
      <c r="M106" s="736"/>
      <c r="N106" s="581"/>
      <c r="O106" s="595">
        <v>2475</v>
      </c>
      <c r="P106" s="595">
        <v>2750</v>
      </c>
      <c r="Q106" s="627" t="str">
        <f>IF(COUNTIF($H$5:H106,H106)&gt;1,"重複","")</f>
        <v/>
      </c>
    </row>
    <row r="107" spans="1:17" s="78" customFormat="1" ht="25.9" customHeight="1" x14ac:dyDescent="0.15">
      <c r="A107" s="1143">
        <v>130300</v>
      </c>
      <c r="B107" s="1143"/>
      <c r="C107" s="1143"/>
      <c r="D107" s="1143"/>
      <c r="E107" s="1143"/>
      <c r="F107" s="1143"/>
      <c r="G107" s="526"/>
      <c r="H107" s="596">
        <v>130300</v>
      </c>
      <c r="I107" s="711" t="s">
        <v>497</v>
      </c>
      <c r="J107" s="737"/>
      <c r="K107" s="740"/>
      <c r="L107" s="736"/>
      <c r="M107" s="736"/>
      <c r="N107" s="581"/>
      <c r="O107" s="595">
        <v>3685.0000000000005</v>
      </c>
      <c r="P107" s="595">
        <v>4125</v>
      </c>
      <c r="Q107" s="627" t="str">
        <f>IF(COUNTIF($H$5:H107,H107)&gt;1,"重複","")</f>
        <v/>
      </c>
    </row>
    <row r="108" spans="1:17" s="78" customFormat="1" ht="25.9" customHeight="1" x14ac:dyDescent="0.15">
      <c r="A108" s="1143">
        <v>130400</v>
      </c>
      <c r="B108" s="1143"/>
      <c r="C108" s="1143"/>
      <c r="D108" s="1143"/>
      <c r="E108" s="1143"/>
      <c r="F108" s="1143"/>
      <c r="G108" s="526"/>
      <c r="H108" s="596">
        <v>130400</v>
      </c>
      <c r="I108" s="710" t="s">
        <v>498</v>
      </c>
      <c r="J108" s="831"/>
      <c r="K108" s="740"/>
      <c r="L108" s="736"/>
      <c r="M108" s="736"/>
      <c r="N108" s="581"/>
      <c r="O108" s="595">
        <v>2475</v>
      </c>
      <c r="P108" s="595">
        <v>2750</v>
      </c>
      <c r="Q108" s="627" t="str">
        <f>IF(COUNTIF($H$5:H108,H108)&gt;1,"重複","")</f>
        <v/>
      </c>
    </row>
    <row r="109" spans="1:17" s="78" customFormat="1" ht="25.9" customHeight="1" x14ac:dyDescent="0.15">
      <c r="A109" s="1143">
        <v>230600</v>
      </c>
      <c r="B109" s="1143"/>
      <c r="C109" s="1143"/>
      <c r="D109" s="1143"/>
      <c r="E109" s="1143"/>
      <c r="F109" s="1143"/>
      <c r="G109" s="526"/>
      <c r="H109" s="596">
        <v>230600</v>
      </c>
      <c r="I109" s="710" t="s">
        <v>499</v>
      </c>
      <c r="J109" s="736"/>
      <c r="K109" s="740"/>
      <c r="L109" s="736"/>
      <c r="M109" s="736"/>
      <c r="N109" s="581"/>
      <c r="O109" s="595">
        <v>1870.0000000000002</v>
      </c>
      <c r="P109" s="595">
        <v>2090</v>
      </c>
      <c r="Q109" s="627" t="str">
        <f>IF(COUNTIF($H$5:H109,H109)&gt;1,"重複","")</f>
        <v/>
      </c>
    </row>
    <row r="110" spans="1:17" s="78" customFormat="1" ht="25.9" customHeight="1" x14ac:dyDescent="0.15">
      <c r="A110" s="1143">
        <v>230700</v>
      </c>
      <c r="B110" s="1143"/>
      <c r="C110" s="1143"/>
      <c r="D110" s="1143"/>
      <c r="E110" s="1143"/>
      <c r="F110" s="1143"/>
      <c r="G110" s="516"/>
      <c r="H110" s="596">
        <v>230700</v>
      </c>
      <c r="I110" s="710" t="s">
        <v>500</v>
      </c>
      <c r="J110" s="736"/>
      <c r="K110" s="740"/>
      <c r="L110" s="736"/>
      <c r="M110" s="736"/>
      <c r="N110" s="581"/>
      <c r="O110" s="595">
        <v>3685.0000000000005</v>
      </c>
      <c r="P110" s="595">
        <v>4125</v>
      </c>
      <c r="Q110" s="627" t="str">
        <f>IF(COUNTIF($H$5:H110,H110)&gt;1,"重複","")</f>
        <v/>
      </c>
    </row>
    <row r="111" spans="1:17" s="78" customFormat="1" ht="25.9" customHeight="1" x14ac:dyDescent="0.15">
      <c r="A111" s="1143">
        <v>330500</v>
      </c>
      <c r="B111" s="1143"/>
      <c r="C111" s="1143"/>
      <c r="D111" s="1143"/>
      <c r="E111" s="1143"/>
      <c r="F111" s="1143"/>
      <c r="G111" s="526"/>
      <c r="H111" s="596">
        <v>330500</v>
      </c>
      <c r="I111" s="711" t="s">
        <v>501</v>
      </c>
      <c r="J111" s="737"/>
      <c r="K111" s="740"/>
      <c r="L111" s="736"/>
      <c r="M111" s="736"/>
      <c r="N111" s="581"/>
      <c r="O111" s="595">
        <v>3520.0000000000005</v>
      </c>
      <c r="P111" s="595">
        <v>3960.0000000000005</v>
      </c>
      <c r="Q111" s="627" t="str">
        <f>IF(COUNTIF($H$5:H111,H111)&gt;1,"重複","")</f>
        <v/>
      </c>
    </row>
    <row r="112" spans="1:17" s="78" customFormat="1" ht="25.9" customHeight="1" x14ac:dyDescent="0.15">
      <c r="A112" s="1143"/>
      <c r="B112" s="1143"/>
      <c r="C112" s="1143"/>
      <c r="D112" s="1143"/>
      <c r="E112" s="1143"/>
      <c r="F112" s="1143"/>
      <c r="G112" s="526"/>
      <c r="H112" s="597" t="s">
        <v>822</v>
      </c>
      <c r="I112" s="709"/>
      <c r="J112" s="736"/>
      <c r="K112" s="740"/>
      <c r="L112" s="736"/>
      <c r="M112" s="736"/>
      <c r="N112" s="581"/>
      <c r="O112" s="592"/>
      <c r="P112" s="592"/>
      <c r="Q112" s="627" t="str">
        <f>IF(COUNTIF($H$5:H112,H112)&gt;1,"重複","")</f>
        <v/>
      </c>
    </row>
    <row r="113" spans="1:17" s="78" customFormat="1" ht="25.9" customHeight="1" x14ac:dyDescent="0.15">
      <c r="A113" s="1143">
        <v>135610</v>
      </c>
      <c r="B113" s="1143"/>
      <c r="C113" s="1143"/>
      <c r="D113" s="1143"/>
      <c r="E113" s="1143"/>
      <c r="F113" s="1143"/>
      <c r="G113" s="526"/>
      <c r="H113" s="596">
        <v>135610</v>
      </c>
      <c r="I113" s="710" t="s">
        <v>502</v>
      </c>
      <c r="J113" s="736"/>
      <c r="K113" s="740"/>
      <c r="L113" s="736"/>
      <c r="M113" s="736"/>
      <c r="N113" s="581"/>
      <c r="O113" s="595">
        <v>2530</v>
      </c>
      <c r="P113" s="595">
        <v>2860.0000000000005</v>
      </c>
      <c r="Q113" s="627" t="str">
        <f>IF(COUNTIF($H$5:H113,H113)&gt;1,"重複","")</f>
        <v/>
      </c>
    </row>
    <row r="114" spans="1:17" s="78" customFormat="1" ht="25.9" customHeight="1" x14ac:dyDescent="0.15">
      <c r="A114" s="1143">
        <v>135622</v>
      </c>
      <c r="B114" s="1143"/>
      <c r="C114" s="1143"/>
      <c r="D114" s="1143"/>
      <c r="E114" s="1143"/>
      <c r="F114" s="1143"/>
      <c r="G114" s="526"/>
      <c r="H114" s="596">
        <v>135622</v>
      </c>
      <c r="I114" s="710" t="s">
        <v>823</v>
      </c>
      <c r="J114" s="737"/>
      <c r="K114" s="740"/>
      <c r="L114" s="738"/>
      <c r="M114" s="738"/>
      <c r="N114" s="751"/>
      <c r="O114" s="594">
        <v>5280</v>
      </c>
      <c r="P114" s="594">
        <v>5885.0000000000009</v>
      </c>
      <c r="Q114" s="627" t="str">
        <f>IF(COUNTIF($H$5:H114,H114)&gt;1,"重複","")</f>
        <v/>
      </c>
    </row>
    <row r="115" spans="1:17" s="78" customFormat="1" ht="25.9" customHeight="1" x14ac:dyDescent="0.15">
      <c r="A115" s="1143">
        <v>135701</v>
      </c>
      <c r="B115" s="1143"/>
      <c r="C115" s="1143"/>
      <c r="D115" s="1143"/>
      <c r="E115" s="1143"/>
      <c r="F115" s="1143"/>
      <c r="G115" s="526"/>
      <c r="H115" s="596">
        <v>135701</v>
      </c>
      <c r="I115" s="711" t="s">
        <v>503</v>
      </c>
      <c r="J115" s="736"/>
      <c r="K115" s="740"/>
      <c r="L115" s="736"/>
      <c r="M115" s="736"/>
      <c r="N115" s="581"/>
      <c r="O115" s="595">
        <v>2365</v>
      </c>
      <c r="P115" s="595">
        <v>2640</v>
      </c>
      <c r="Q115" s="627" t="str">
        <f>IF(COUNTIF($H$5:H115,H115)&gt;1,"重複","")</f>
        <v/>
      </c>
    </row>
    <row r="116" spans="1:17" s="78" customFormat="1" ht="25.9" customHeight="1" x14ac:dyDescent="0.15">
      <c r="A116" s="1143">
        <v>137210</v>
      </c>
      <c r="B116" s="1143"/>
      <c r="C116" s="1143"/>
      <c r="D116" s="1143"/>
      <c r="E116" s="1143"/>
      <c r="F116" s="1143"/>
      <c r="G116" s="526"/>
      <c r="H116" s="596">
        <v>137210</v>
      </c>
      <c r="I116" s="710" t="s">
        <v>504</v>
      </c>
      <c r="J116" s="736"/>
      <c r="K116" s="740"/>
      <c r="L116" s="736"/>
      <c r="M116" s="736"/>
      <c r="N116" s="581"/>
      <c r="O116" s="595">
        <v>2585</v>
      </c>
      <c r="P116" s="595">
        <v>2915.0000000000005</v>
      </c>
      <c r="Q116" s="627" t="str">
        <f>IF(COUNTIF($H$5:H116,H116)&gt;1,"重複","")</f>
        <v/>
      </c>
    </row>
    <row r="117" spans="1:17" s="78" customFormat="1" ht="25.9" customHeight="1" x14ac:dyDescent="0.15">
      <c r="A117" s="1143">
        <v>137400</v>
      </c>
      <c r="B117" s="1143"/>
      <c r="C117" s="1143"/>
      <c r="D117" s="1143"/>
      <c r="E117" s="1143"/>
      <c r="F117" s="1143"/>
      <c r="G117" s="526"/>
      <c r="H117" s="596">
        <v>137400</v>
      </c>
      <c r="I117" s="710" t="s">
        <v>76</v>
      </c>
      <c r="J117" s="831"/>
      <c r="K117" s="740"/>
      <c r="L117" s="736"/>
      <c r="M117" s="736"/>
      <c r="N117" s="581"/>
      <c r="O117" s="595">
        <v>2145</v>
      </c>
      <c r="P117" s="595">
        <v>2420</v>
      </c>
      <c r="Q117" s="627" t="str">
        <f>IF(COUNTIF($H$5:H117,H117)&gt;1,"重複","")</f>
        <v/>
      </c>
    </row>
    <row r="118" spans="1:17" s="78" customFormat="1" ht="25.9" customHeight="1" x14ac:dyDescent="0.15">
      <c r="A118" s="1143">
        <v>137620</v>
      </c>
      <c r="B118" s="1143"/>
      <c r="C118" s="1143"/>
      <c r="D118" s="1143"/>
      <c r="E118" s="1143"/>
      <c r="F118" s="1143"/>
      <c r="G118" s="526"/>
      <c r="H118" s="596">
        <v>137620</v>
      </c>
      <c r="I118" s="711" t="s">
        <v>309</v>
      </c>
      <c r="J118" s="736"/>
      <c r="K118" s="739" t="s">
        <v>1562</v>
      </c>
      <c r="L118" s="736"/>
      <c r="M118" s="736"/>
      <c r="N118" s="581"/>
      <c r="O118" s="595">
        <v>1815.0000000000002</v>
      </c>
      <c r="P118" s="595">
        <v>2035.0000000000002</v>
      </c>
      <c r="Q118" s="627" t="str">
        <f>IF(COUNTIF($H$5:H118,H118)&gt;1,"重複","")</f>
        <v/>
      </c>
    </row>
    <row r="119" spans="1:17" s="78" customFormat="1" ht="25.9" customHeight="1" x14ac:dyDescent="0.15">
      <c r="A119" s="1143">
        <v>150100</v>
      </c>
      <c r="B119" s="1143"/>
      <c r="C119" s="1143"/>
      <c r="D119" s="1143"/>
      <c r="E119" s="1143"/>
      <c r="F119" s="1143"/>
      <c r="G119" s="526"/>
      <c r="H119" s="596">
        <v>150100</v>
      </c>
      <c r="I119" s="710" t="s">
        <v>505</v>
      </c>
      <c r="J119" s="736"/>
      <c r="K119" s="740"/>
      <c r="L119" s="736"/>
      <c r="M119" s="736"/>
      <c r="N119" s="581"/>
      <c r="O119" s="595">
        <v>2365</v>
      </c>
      <c r="P119" s="595">
        <v>2640</v>
      </c>
      <c r="Q119" s="627" t="str">
        <f>IF(COUNTIF($H$5:H119,H119)&gt;1,"重複","")</f>
        <v/>
      </c>
    </row>
    <row r="120" spans="1:17" s="78" customFormat="1" ht="25.9" customHeight="1" x14ac:dyDescent="0.15">
      <c r="A120" s="1143"/>
      <c r="B120" s="1143"/>
      <c r="C120" s="1143"/>
      <c r="D120" s="1143"/>
      <c r="E120" s="1143"/>
      <c r="F120" s="1143"/>
      <c r="G120" s="516"/>
      <c r="H120" s="597" t="s">
        <v>824</v>
      </c>
      <c r="I120" s="709"/>
      <c r="J120" s="736"/>
      <c r="K120" s="740"/>
      <c r="L120" s="736"/>
      <c r="M120" s="736"/>
      <c r="N120" s="581"/>
      <c r="O120" s="592"/>
      <c r="P120" s="592"/>
      <c r="Q120" s="627" t="str">
        <f>IF(COUNTIF($H$5:H120,H120)&gt;1,"重複","")</f>
        <v/>
      </c>
    </row>
    <row r="121" spans="1:17" s="78" customFormat="1" ht="25.9" customHeight="1" x14ac:dyDescent="0.15">
      <c r="A121" s="1143">
        <v>132100</v>
      </c>
      <c r="B121" s="1143"/>
      <c r="C121" s="1143"/>
      <c r="D121" s="1143"/>
      <c r="E121" s="1143"/>
      <c r="F121" s="1143"/>
      <c r="G121" s="516"/>
      <c r="H121" s="596">
        <v>132100</v>
      </c>
      <c r="I121" s="710" t="s">
        <v>310</v>
      </c>
      <c r="J121" s="736"/>
      <c r="K121" s="740"/>
      <c r="L121" s="736"/>
      <c r="M121" s="736"/>
      <c r="N121" s="581"/>
      <c r="O121" s="595">
        <v>2475</v>
      </c>
      <c r="P121" s="595">
        <v>2750</v>
      </c>
      <c r="Q121" s="627" t="str">
        <f>IF(COUNTIF($H$5:H121,H121)&gt;1,"重複","")</f>
        <v/>
      </c>
    </row>
    <row r="122" spans="1:17" s="78" customFormat="1" ht="25.9" customHeight="1" x14ac:dyDescent="0.15">
      <c r="A122" s="1143">
        <v>132200</v>
      </c>
      <c r="B122" s="1143"/>
      <c r="C122" s="1143"/>
      <c r="D122" s="1143"/>
      <c r="E122" s="1143"/>
      <c r="F122" s="1143"/>
      <c r="G122" s="516"/>
      <c r="H122" s="596">
        <v>132200</v>
      </c>
      <c r="I122" s="710" t="s">
        <v>311</v>
      </c>
      <c r="J122" s="736"/>
      <c r="K122" s="740"/>
      <c r="L122" s="736"/>
      <c r="M122" s="736"/>
      <c r="N122" s="581"/>
      <c r="O122" s="595">
        <v>2475</v>
      </c>
      <c r="P122" s="595">
        <v>2750</v>
      </c>
      <c r="Q122" s="627" t="str">
        <f>IF(COUNTIF($H$5:H122,H122)&gt;1,"重複","")</f>
        <v/>
      </c>
    </row>
    <row r="123" spans="1:17" s="78" customFormat="1" ht="25.9" customHeight="1" x14ac:dyDescent="0.15">
      <c r="A123" s="1143">
        <v>132300</v>
      </c>
      <c r="B123" s="1143"/>
      <c r="C123" s="1143"/>
      <c r="D123" s="1143"/>
      <c r="E123" s="1143"/>
      <c r="F123" s="1143"/>
      <c r="G123" s="516"/>
      <c r="H123" s="596">
        <v>132300</v>
      </c>
      <c r="I123" s="710" t="s">
        <v>506</v>
      </c>
      <c r="J123" s="831"/>
      <c r="K123" s="740"/>
      <c r="L123" s="736"/>
      <c r="M123" s="736"/>
      <c r="N123" s="581"/>
      <c r="O123" s="595">
        <v>2475</v>
      </c>
      <c r="P123" s="595">
        <v>2750</v>
      </c>
      <c r="Q123" s="627" t="str">
        <f>IF(COUNTIF($H$5:H123,H123)&gt;1,"重複","")</f>
        <v/>
      </c>
    </row>
    <row r="124" spans="1:17" s="78" customFormat="1" ht="25.9" customHeight="1" x14ac:dyDescent="0.15">
      <c r="A124" s="1143">
        <v>132400</v>
      </c>
      <c r="B124" s="1143"/>
      <c r="C124" s="1143"/>
      <c r="D124" s="1143"/>
      <c r="E124" s="1143"/>
      <c r="F124" s="1143"/>
      <c r="G124" s="516"/>
      <c r="H124" s="596">
        <v>132400</v>
      </c>
      <c r="I124" s="710" t="s">
        <v>507</v>
      </c>
      <c r="J124" s="737"/>
      <c r="K124" s="740"/>
      <c r="L124" s="738"/>
      <c r="M124" s="738"/>
      <c r="N124" s="751"/>
      <c r="O124" s="595">
        <v>2475</v>
      </c>
      <c r="P124" s="595">
        <v>2750</v>
      </c>
      <c r="Q124" s="627" t="str">
        <f>IF(COUNTIF($H$5:H124,H124)&gt;1,"重複","")</f>
        <v/>
      </c>
    </row>
    <row r="125" spans="1:17" s="78" customFormat="1" ht="25.9" customHeight="1" x14ac:dyDescent="0.15">
      <c r="A125" s="1143">
        <v>132500</v>
      </c>
      <c r="B125" s="1143"/>
      <c r="C125" s="1143"/>
      <c r="D125" s="1143"/>
      <c r="E125" s="1143"/>
      <c r="F125" s="1143"/>
      <c r="G125" s="516"/>
      <c r="H125" s="596">
        <v>132500</v>
      </c>
      <c r="I125" s="710" t="s">
        <v>312</v>
      </c>
      <c r="J125" s="736"/>
      <c r="K125" s="740"/>
      <c r="L125" s="738"/>
      <c r="M125" s="738"/>
      <c r="N125" s="751"/>
      <c r="O125" s="595">
        <v>2475</v>
      </c>
      <c r="P125" s="595">
        <v>2750</v>
      </c>
      <c r="Q125" s="627" t="str">
        <f>IF(COUNTIF($H$5:H125,H125)&gt;1,"重複","")</f>
        <v/>
      </c>
    </row>
    <row r="126" spans="1:17" s="78" customFormat="1" ht="25.9" customHeight="1" x14ac:dyDescent="0.15">
      <c r="A126" s="1143"/>
      <c r="B126" s="1143"/>
      <c r="C126" s="1143"/>
      <c r="D126" s="1143"/>
      <c r="E126" s="1143"/>
      <c r="F126" s="1143"/>
      <c r="G126" s="516"/>
      <c r="H126" s="597" t="s">
        <v>825</v>
      </c>
      <c r="I126" s="709"/>
      <c r="J126" s="737"/>
      <c r="K126" s="740"/>
      <c r="L126" s="738"/>
      <c r="M126" s="738"/>
      <c r="N126" s="751"/>
      <c r="O126" s="592"/>
      <c r="P126" s="592"/>
      <c r="Q126" s="627" t="str">
        <f>IF(COUNTIF($H$5:H126,H126)&gt;1,"重複","")</f>
        <v/>
      </c>
    </row>
    <row r="127" spans="1:17" s="78" customFormat="1" ht="25.9" customHeight="1" x14ac:dyDescent="0.15">
      <c r="A127" s="1143">
        <v>134300</v>
      </c>
      <c r="B127" s="1143"/>
      <c r="C127" s="1143"/>
      <c r="D127" s="1143"/>
      <c r="E127" s="1143"/>
      <c r="F127" s="1143"/>
      <c r="G127" s="526"/>
      <c r="H127" s="596">
        <v>134300</v>
      </c>
      <c r="I127" s="711" t="s">
        <v>1572</v>
      </c>
      <c r="J127" s="736"/>
      <c r="K127" s="739"/>
      <c r="L127" s="738"/>
      <c r="M127" s="738"/>
      <c r="N127" s="751"/>
      <c r="O127" s="594">
        <v>605</v>
      </c>
      <c r="P127" s="594">
        <v>715</v>
      </c>
      <c r="Q127" s="627" t="str">
        <f>IF(COUNTIF($H$5:H127,H127)&gt;1,"重複","")</f>
        <v/>
      </c>
    </row>
    <row r="128" spans="1:17" s="78" customFormat="1" ht="25.9" customHeight="1" x14ac:dyDescent="0.15">
      <c r="A128" s="1143">
        <v>134000</v>
      </c>
      <c r="B128" s="1143"/>
      <c r="C128" s="1143"/>
      <c r="D128" s="1143"/>
      <c r="E128" s="1143"/>
      <c r="F128" s="1143"/>
      <c r="G128" s="526"/>
      <c r="H128" s="596">
        <v>134000</v>
      </c>
      <c r="I128" s="711" t="s">
        <v>1455</v>
      </c>
      <c r="J128" s="736"/>
      <c r="K128" s="739" t="s">
        <v>1562</v>
      </c>
      <c r="L128" s="738"/>
      <c r="M128" s="738"/>
      <c r="N128" s="751"/>
      <c r="O128" s="594">
        <v>1925</v>
      </c>
      <c r="P128" s="594">
        <v>2200</v>
      </c>
      <c r="Q128" s="627" t="str">
        <f>IF(COUNTIF($H$5:H128,H128)&gt;1,"重複","")</f>
        <v/>
      </c>
    </row>
    <row r="129" spans="1:17" s="78" customFormat="1" ht="25.9" customHeight="1" x14ac:dyDescent="0.15">
      <c r="A129" s="1143">
        <v>135601</v>
      </c>
      <c r="B129" s="1143"/>
      <c r="C129" s="1143"/>
      <c r="D129" s="1143"/>
      <c r="E129" s="1143"/>
      <c r="F129" s="1143"/>
      <c r="G129" s="526"/>
      <c r="H129" s="596">
        <v>135601</v>
      </c>
      <c r="I129" s="711" t="s">
        <v>1456</v>
      </c>
      <c r="J129" s="736"/>
      <c r="K129" s="739" t="s">
        <v>1562</v>
      </c>
      <c r="L129" s="738"/>
      <c r="M129" s="738"/>
      <c r="N129" s="751"/>
      <c r="O129" s="594">
        <v>5170</v>
      </c>
      <c r="P129" s="594">
        <v>5775.0000000000009</v>
      </c>
      <c r="Q129" s="627" t="str">
        <f>IF(COUNTIF($H$5:H129,H129)&gt;1,"重複","")</f>
        <v/>
      </c>
    </row>
    <row r="130" spans="1:17" s="78" customFormat="1" ht="25.9" customHeight="1" x14ac:dyDescent="0.15">
      <c r="A130" s="1143">
        <v>135602</v>
      </c>
      <c r="B130" s="1143"/>
      <c r="C130" s="1143"/>
      <c r="D130" s="1143"/>
      <c r="E130" s="1143"/>
      <c r="F130" s="1143"/>
      <c r="G130" s="526"/>
      <c r="H130" s="596">
        <v>135602</v>
      </c>
      <c r="I130" s="711" t="s">
        <v>1584</v>
      </c>
      <c r="J130" s="736"/>
      <c r="K130" s="739" t="s">
        <v>1562</v>
      </c>
      <c r="L130" s="738"/>
      <c r="M130" s="738"/>
      <c r="N130" s="751"/>
      <c r="O130" s="594">
        <v>5170</v>
      </c>
      <c r="P130" s="594">
        <v>5775.0000000000009</v>
      </c>
      <c r="Q130" s="627" t="str">
        <f>IF(COUNTIF($H$5:H130,H130)&gt;1,"重複","")</f>
        <v/>
      </c>
    </row>
    <row r="131" spans="1:17" s="78" customFormat="1" ht="25.9" customHeight="1" x14ac:dyDescent="0.15">
      <c r="A131" s="1143">
        <v>135605</v>
      </c>
      <c r="B131" s="1143"/>
      <c r="C131" s="1143"/>
      <c r="D131" s="1143"/>
      <c r="E131" s="1143"/>
      <c r="F131" s="1143"/>
      <c r="G131" s="526"/>
      <c r="H131" s="596">
        <v>135605</v>
      </c>
      <c r="I131" s="710" t="s">
        <v>403</v>
      </c>
      <c r="J131" s="736"/>
      <c r="K131" s="739" t="s">
        <v>1562</v>
      </c>
      <c r="L131" s="738"/>
      <c r="M131" s="738"/>
      <c r="N131" s="751"/>
      <c r="O131" s="594">
        <v>3465.0000000000005</v>
      </c>
      <c r="P131" s="594">
        <v>3850.0000000000005</v>
      </c>
      <c r="Q131" s="627" t="str">
        <f>IF(COUNTIF($H$5:H131,H131)&gt;1,"重複","")</f>
        <v/>
      </c>
    </row>
    <row r="132" spans="1:17" s="78" customFormat="1" ht="25.9" customHeight="1" x14ac:dyDescent="0.15">
      <c r="A132" s="1143">
        <v>236520</v>
      </c>
      <c r="B132" s="1143"/>
      <c r="C132" s="1143"/>
      <c r="D132" s="1143"/>
      <c r="E132" s="1143"/>
      <c r="F132" s="1143"/>
      <c r="G132" s="526"/>
      <c r="H132" s="596">
        <v>236520</v>
      </c>
      <c r="I132" s="711" t="s">
        <v>508</v>
      </c>
      <c r="J132" s="736"/>
      <c r="K132" s="739" t="s">
        <v>1562</v>
      </c>
      <c r="L132" s="736"/>
      <c r="M132" s="736"/>
      <c r="N132" s="581"/>
      <c r="O132" s="594">
        <v>1815.0000000000002</v>
      </c>
      <c r="P132" s="594">
        <v>2035.0000000000002</v>
      </c>
      <c r="Q132" s="627" t="str">
        <f>IF(COUNTIF($H$5:H132,H132)&gt;1,"重複","")</f>
        <v/>
      </c>
    </row>
    <row r="133" spans="1:17" s="78" customFormat="1" ht="25.9" customHeight="1" x14ac:dyDescent="0.15">
      <c r="A133" s="1143">
        <v>236512</v>
      </c>
      <c r="B133" s="1143"/>
      <c r="C133" s="1143"/>
      <c r="D133" s="1143"/>
      <c r="E133" s="1143"/>
      <c r="F133" s="1143"/>
      <c r="G133" s="526"/>
      <c r="H133" s="596">
        <v>236512</v>
      </c>
      <c r="I133" s="710" t="s">
        <v>509</v>
      </c>
      <c r="J133" s="736"/>
      <c r="K133" s="739" t="s">
        <v>1562</v>
      </c>
      <c r="L133" s="736"/>
      <c r="M133" s="736"/>
      <c r="N133" s="581"/>
      <c r="O133" s="594">
        <v>605</v>
      </c>
      <c r="P133" s="594">
        <v>715.00000000000011</v>
      </c>
      <c r="Q133" s="627" t="str">
        <f>IF(COUNTIF($H$5:H133,H133)&gt;1,"重複","")</f>
        <v/>
      </c>
    </row>
    <row r="134" spans="1:17" s="78" customFormat="1" ht="25.9" customHeight="1" x14ac:dyDescent="0.15">
      <c r="A134" s="1143">
        <v>142810</v>
      </c>
      <c r="B134" s="1143"/>
      <c r="C134" s="1143"/>
      <c r="D134" s="1143"/>
      <c r="E134" s="1143"/>
      <c r="F134" s="1143"/>
      <c r="G134" s="526"/>
      <c r="H134" s="596">
        <v>142810</v>
      </c>
      <c r="I134" s="710" t="s">
        <v>1344</v>
      </c>
      <c r="J134" s="736"/>
      <c r="K134" s="739" t="s">
        <v>1562</v>
      </c>
      <c r="L134" s="736"/>
      <c r="M134" s="736"/>
      <c r="N134" s="581"/>
      <c r="O134" s="594">
        <v>275</v>
      </c>
      <c r="P134" s="594">
        <v>330</v>
      </c>
      <c r="Q134" s="627" t="str">
        <f>IF(COUNTIF($H$5:H134,H134)&gt;1,"重複","")</f>
        <v/>
      </c>
    </row>
    <row r="135" spans="1:17" s="78" customFormat="1" ht="25.9" customHeight="1" x14ac:dyDescent="0.15">
      <c r="A135" s="1143">
        <v>214230</v>
      </c>
      <c r="B135" s="1143"/>
      <c r="C135" s="1143"/>
      <c r="D135" s="1143"/>
      <c r="E135" s="1143"/>
      <c r="F135" s="1143"/>
      <c r="G135" s="526"/>
      <c r="H135" s="596">
        <v>214230</v>
      </c>
      <c r="I135" s="710" t="s">
        <v>1177</v>
      </c>
      <c r="J135" s="736"/>
      <c r="K135" s="739" t="s">
        <v>1562</v>
      </c>
      <c r="L135" s="738"/>
      <c r="M135" s="738"/>
      <c r="N135" s="751"/>
      <c r="O135" s="594">
        <v>880.00000000000011</v>
      </c>
      <c r="P135" s="594">
        <v>990.00000000000011</v>
      </c>
      <c r="Q135" s="627" t="str">
        <f>IF(COUNTIF($H$5:H135,H135)&gt;1,"重複","")</f>
        <v/>
      </c>
    </row>
    <row r="136" spans="1:17" s="78" customFormat="1" ht="25.9" customHeight="1" x14ac:dyDescent="0.15">
      <c r="A136" s="1143">
        <v>137300</v>
      </c>
      <c r="B136" s="1143"/>
      <c r="C136" s="1143"/>
      <c r="D136" s="1143"/>
      <c r="E136" s="1143"/>
      <c r="F136" s="1143"/>
      <c r="G136" s="526"/>
      <c r="H136" s="596">
        <v>137300</v>
      </c>
      <c r="I136" s="710" t="s">
        <v>510</v>
      </c>
      <c r="J136" s="736"/>
      <c r="K136" s="740"/>
      <c r="L136" s="738"/>
      <c r="M136" s="738"/>
      <c r="N136" s="751"/>
      <c r="O136" s="594">
        <v>1210</v>
      </c>
      <c r="P136" s="594">
        <v>1375</v>
      </c>
      <c r="Q136" s="627" t="str">
        <f>IF(COUNTIF($H$5:H136,H136)&gt;1,"重複","")</f>
        <v/>
      </c>
    </row>
    <row r="137" spans="1:17" s="78" customFormat="1" ht="25.9" customHeight="1" x14ac:dyDescent="0.15">
      <c r="A137" s="1143">
        <v>137610</v>
      </c>
      <c r="B137" s="1143"/>
      <c r="C137" s="1143"/>
      <c r="D137" s="1143"/>
      <c r="E137" s="1143"/>
      <c r="F137" s="1143"/>
      <c r="G137" s="526"/>
      <c r="H137" s="596">
        <v>137610</v>
      </c>
      <c r="I137" s="710" t="s">
        <v>511</v>
      </c>
      <c r="J137" s="736"/>
      <c r="K137" s="740"/>
      <c r="L137" s="738"/>
      <c r="M137" s="738"/>
      <c r="N137" s="751"/>
      <c r="O137" s="595">
        <v>1100</v>
      </c>
      <c r="P137" s="595">
        <v>1265</v>
      </c>
      <c r="Q137" s="627" t="str">
        <f>IF(COUNTIF($H$5:H137,H137)&gt;1,"重複","")</f>
        <v/>
      </c>
    </row>
    <row r="138" spans="1:17" s="78" customFormat="1" ht="25.9" customHeight="1" x14ac:dyDescent="0.15">
      <c r="A138" s="1143">
        <v>236420</v>
      </c>
      <c r="B138" s="1143"/>
      <c r="C138" s="1143"/>
      <c r="D138" s="1143"/>
      <c r="E138" s="1143"/>
      <c r="F138" s="1143"/>
      <c r="G138" s="526"/>
      <c r="H138" s="596">
        <v>236420</v>
      </c>
      <c r="I138" s="710" t="s">
        <v>512</v>
      </c>
      <c r="J138" s="736"/>
      <c r="K138" s="739" t="s">
        <v>1562</v>
      </c>
      <c r="L138" s="738"/>
      <c r="M138" s="738"/>
      <c r="N138" s="751"/>
      <c r="O138" s="595">
        <v>2475</v>
      </c>
      <c r="P138" s="595">
        <v>2750</v>
      </c>
      <c r="Q138" s="627" t="str">
        <f>IF(COUNTIF($H$5:H138,H138)&gt;1,"重複","")</f>
        <v/>
      </c>
    </row>
    <row r="139" spans="1:17" s="78" customFormat="1" ht="25.9" customHeight="1" x14ac:dyDescent="0.15">
      <c r="A139" s="1143">
        <v>138100</v>
      </c>
      <c r="B139" s="1143"/>
      <c r="C139" s="1143"/>
      <c r="D139" s="1143"/>
      <c r="E139" s="1143"/>
      <c r="F139" s="1143"/>
      <c r="G139" s="526"/>
      <c r="H139" s="596">
        <v>138100</v>
      </c>
      <c r="I139" s="710" t="s">
        <v>513</v>
      </c>
      <c r="J139" s="736"/>
      <c r="K139" s="739" t="s">
        <v>1562</v>
      </c>
      <c r="L139" s="738"/>
      <c r="M139" s="738"/>
      <c r="N139" s="751"/>
      <c r="O139" s="595">
        <v>2090</v>
      </c>
      <c r="P139" s="595">
        <v>2365</v>
      </c>
      <c r="Q139" s="627" t="str">
        <f>IF(COUNTIF($H$5:H139,H139)&gt;1,"重複","")</f>
        <v/>
      </c>
    </row>
    <row r="140" spans="1:17" s="78" customFormat="1" ht="25.9" customHeight="1" x14ac:dyDescent="0.15">
      <c r="A140" s="1143">
        <v>138110</v>
      </c>
      <c r="B140" s="1143"/>
      <c r="C140" s="1143"/>
      <c r="D140" s="1143"/>
      <c r="E140" s="1143"/>
      <c r="F140" s="1143"/>
      <c r="G140" s="526"/>
      <c r="H140" s="596">
        <v>138110</v>
      </c>
      <c r="I140" s="710" t="s">
        <v>514</v>
      </c>
      <c r="J140" s="736"/>
      <c r="K140" s="739" t="s">
        <v>1562</v>
      </c>
      <c r="L140" s="738"/>
      <c r="M140" s="738"/>
      <c r="N140" s="751"/>
      <c r="O140" s="595">
        <v>1430.0000000000002</v>
      </c>
      <c r="P140" s="595">
        <v>1595.0000000000002</v>
      </c>
      <c r="Q140" s="627" t="str">
        <f>IF(COUNTIF($H$5:H140,H140)&gt;1,"重複","")</f>
        <v/>
      </c>
    </row>
    <row r="141" spans="1:17" s="78" customFormat="1" ht="25.9" customHeight="1" x14ac:dyDescent="0.15">
      <c r="A141" s="1143">
        <v>138120</v>
      </c>
      <c r="B141" s="1143"/>
      <c r="C141" s="1143"/>
      <c r="D141" s="1143"/>
      <c r="E141" s="1143"/>
      <c r="F141" s="1143"/>
      <c r="G141" s="526"/>
      <c r="H141" s="596">
        <v>138120</v>
      </c>
      <c r="I141" s="710" t="s">
        <v>515</v>
      </c>
      <c r="J141" s="736"/>
      <c r="K141" s="739" t="s">
        <v>1562</v>
      </c>
      <c r="L141" s="738"/>
      <c r="M141" s="738"/>
      <c r="N141" s="751"/>
      <c r="O141" s="595">
        <v>2750</v>
      </c>
      <c r="P141" s="595">
        <v>3080.0000000000005</v>
      </c>
      <c r="Q141" s="627" t="str">
        <f>IF(COUNTIF($H$5:H141,H141)&gt;1,"重複","")</f>
        <v/>
      </c>
    </row>
    <row r="142" spans="1:17" s="78" customFormat="1" ht="25.9" customHeight="1" x14ac:dyDescent="0.15">
      <c r="A142" s="1143">
        <v>138130</v>
      </c>
      <c r="B142" s="1143"/>
      <c r="C142" s="1143"/>
      <c r="D142" s="1143"/>
      <c r="E142" s="1143"/>
      <c r="F142" s="1143"/>
      <c r="G142" s="526"/>
      <c r="H142" s="596">
        <v>138130</v>
      </c>
      <c r="I142" s="710" t="s">
        <v>77</v>
      </c>
      <c r="J142" s="831"/>
      <c r="K142" s="739" t="s">
        <v>1562</v>
      </c>
      <c r="L142" s="736"/>
      <c r="M142" s="736"/>
      <c r="N142" s="581"/>
      <c r="O142" s="595">
        <v>1650.0000000000002</v>
      </c>
      <c r="P142" s="595">
        <v>1870.0000000000002</v>
      </c>
      <c r="Q142" s="627" t="str">
        <f>IF(COUNTIF($H$5:H142,H142)&gt;1,"重複","")</f>
        <v/>
      </c>
    </row>
    <row r="143" spans="1:17" s="78" customFormat="1" ht="25.9" customHeight="1" x14ac:dyDescent="0.15">
      <c r="A143" s="1143">
        <v>138140</v>
      </c>
      <c r="B143" s="1143"/>
      <c r="C143" s="1143"/>
      <c r="D143" s="1143"/>
      <c r="E143" s="1143"/>
      <c r="F143" s="1143"/>
      <c r="G143" s="526"/>
      <c r="H143" s="596">
        <v>138140</v>
      </c>
      <c r="I143" s="710" t="s">
        <v>78</v>
      </c>
      <c r="J143" s="737"/>
      <c r="K143" s="739" t="s">
        <v>1562</v>
      </c>
      <c r="L143" s="736"/>
      <c r="M143" s="736"/>
      <c r="N143" s="581"/>
      <c r="O143" s="595">
        <v>330</v>
      </c>
      <c r="P143" s="595">
        <v>385.00000000000006</v>
      </c>
      <c r="Q143" s="627" t="str">
        <f>IF(COUNTIF($H$5:H143,H143)&gt;1,"重複","")</f>
        <v/>
      </c>
    </row>
    <row r="144" spans="1:17" s="78" customFormat="1" ht="25.9" customHeight="1" x14ac:dyDescent="0.15">
      <c r="A144" s="1143">
        <v>138160</v>
      </c>
      <c r="B144" s="1143"/>
      <c r="C144" s="1143"/>
      <c r="D144" s="1143"/>
      <c r="E144" s="1143"/>
      <c r="F144" s="1143"/>
      <c r="G144" s="526"/>
      <c r="H144" s="596">
        <v>138160</v>
      </c>
      <c r="I144" s="710" t="s">
        <v>826</v>
      </c>
      <c r="J144" s="737"/>
      <c r="K144" s="739"/>
      <c r="L144" s="736"/>
      <c r="M144" s="736"/>
      <c r="N144" s="581"/>
      <c r="O144" s="594">
        <v>1540.0000000000002</v>
      </c>
      <c r="P144" s="594">
        <v>1760.0000000000002</v>
      </c>
      <c r="Q144" s="627" t="str">
        <f>IF(COUNTIF($H$5:H144,H144)&gt;1,"重複","")</f>
        <v/>
      </c>
    </row>
    <row r="145" spans="1:17" s="78" customFormat="1" ht="25.9" customHeight="1" x14ac:dyDescent="0.15">
      <c r="A145" s="1143"/>
      <c r="B145" s="1143"/>
      <c r="C145" s="1143"/>
      <c r="D145" s="1143"/>
      <c r="E145" s="1143"/>
      <c r="F145" s="1143"/>
      <c r="G145" s="526"/>
      <c r="H145" s="597" t="s">
        <v>516</v>
      </c>
      <c r="I145" s="709"/>
      <c r="J145" s="736"/>
      <c r="K145" s="740"/>
      <c r="L145" s="738"/>
      <c r="M145" s="738"/>
      <c r="N145" s="751"/>
      <c r="O145" s="592"/>
      <c r="P145" s="592"/>
      <c r="Q145" s="627" t="str">
        <f>IF(COUNTIF($H$5:H145,H145)&gt;1,"重複","")</f>
        <v/>
      </c>
    </row>
    <row r="146" spans="1:17" s="78" customFormat="1" ht="25.9" customHeight="1" x14ac:dyDescent="0.15">
      <c r="A146" s="1143">
        <v>101600</v>
      </c>
      <c r="B146" s="1143"/>
      <c r="C146" s="1143"/>
      <c r="D146" s="1143"/>
      <c r="E146" s="1143"/>
      <c r="F146" s="1143"/>
      <c r="G146" s="526"/>
      <c r="H146" s="596">
        <v>101600</v>
      </c>
      <c r="I146" s="711" t="s">
        <v>517</v>
      </c>
      <c r="J146" s="736"/>
      <c r="K146" s="740"/>
      <c r="L146" s="738"/>
      <c r="M146" s="738"/>
      <c r="N146" s="751"/>
      <c r="O146" s="595">
        <v>550</v>
      </c>
      <c r="P146" s="595">
        <v>660</v>
      </c>
      <c r="Q146" s="627" t="str">
        <f>IF(COUNTIF($H$5:H146,H146)&gt;1,"重複","")</f>
        <v/>
      </c>
    </row>
    <row r="147" spans="1:17" s="78" customFormat="1" ht="25.9" customHeight="1" x14ac:dyDescent="0.15">
      <c r="A147" s="1143">
        <v>100701</v>
      </c>
      <c r="B147" s="1143"/>
      <c r="C147" s="1143"/>
      <c r="D147" s="1143"/>
      <c r="E147" s="1143"/>
      <c r="F147" s="1143"/>
      <c r="G147" s="526"/>
      <c r="H147" s="596">
        <v>100701</v>
      </c>
      <c r="I147" s="711" t="s">
        <v>827</v>
      </c>
      <c r="J147" s="737"/>
      <c r="K147" s="740"/>
      <c r="L147" s="738"/>
      <c r="M147" s="738"/>
      <c r="N147" s="751"/>
      <c r="O147" s="594">
        <v>660</v>
      </c>
      <c r="P147" s="594">
        <v>770.00000000000011</v>
      </c>
      <c r="Q147" s="627" t="str">
        <f>IF(COUNTIF($H$5:H147,H147)&gt;1,"重複","")</f>
        <v/>
      </c>
    </row>
    <row r="148" spans="1:17" s="78" customFormat="1" ht="25.9" customHeight="1" x14ac:dyDescent="0.15">
      <c r="A148" s="1143">
        <v>136115</v>
      </c>
      <c r="B148" s="1143"/>
      <c r="C148" s="1143"/>
      <c r="D148" s="1143"/>
      <c r="E148" s="1143"/>
      <c r="F148" s="1143"/>
      <c r="G148" s="516"/>
      <c r="H148" s="596">
        <v>136115</v>
      </c>
      <c r="I148" s="710" t="s">
        <v>518</v>
      </c>
      <c r="J148" s="736"/>
      <c r="K148" s="739" t="s">
        <v>1562</v>
      </c>
      <c r="L148" s="738"/>
      <c r="M148" s="738"/>
      <c r="N148" s="751"/>
      <c r="O148" s="595">
        <v>1430.0000000000002</v>
      </c>
      <c r="P148" s="595">
        <v>1595.0000000000002</v>
      </c>
      <c r="Q148" s="627" t="str">
        <f>IF(COUNTIF($H$5:H148,H148)&gt;1,"重複","")</f>
        <v/>
      </c>
    </row>
    <row r="149" spans="1:17" s="78" customFormat="1" ht="25.9" customHeight="1" x14ac:dyDescent="0.15">
      <c r="A149" s="1143">
        <v>136140</v>
      </c>
      <c r="B149" s="1143"/>
      <c r="C149" s="1143"/>
      <c r="D149" s="1143"/>
      <c r="E149" s="1143"/>
      <c r="F149" s="1143"/>
      <c r="G149" s="526"/>
      <c r="H149" s="596">
        <v>136140</v>
      </c>
      <c r="I149" s="710" t="s">
        <v>828</v>
      </c>
      <c r="J149" s="736"/>
      <c r="K149" s="739" t="s">
        <v>1562</v>
      </c>
      <c r="L149" s="738"/>
      <c r="M149" s="738"/>
      <c r="N149" s="751"/>
      <c r="O149" s="594">
        <v>1430.0000000000002</v>
      </c>
      <c r="P149" s="594">
        <v>1595.0000000000002</v>
      </c>
      <c r="Q149" s="627" t="str">
        <f>IF(COUNTIF($H$5:H149,H149)&gt;1,"重複","")</f>
        <v/>
      </c>
    </row>
    <row r="150" spans="1:17" s="78" customFormat="1" ht="25.9" customHeight="1" x14ac:dyDescent="0.15">
      <c r="A150" s="1143">
        <v>136120</v>
      </c>
      <c r="B150" s="1143"/>
      <c r="C150" s="1143"/>
      <c r="D150" s="1143"/>
      <c r="E150" s="1143"/>
      <c r="F150" s="1143"/>
      <c r="G150" s="516"/>
      <c r="H150" s="596">
        <v>136120</v>
      </c>
      <c r="I150" s="711" t="s">
        <v>519</v>
      </c>
      <c r="J150" s="736"/>
      <c r="K150" s="739" t="s">
        <v>1562</v>
      </c>
      <c r="L150" s="736"/>
      <c r="M150" s="736"/>
      <c r="N150" s="581"/>
      <c r="O150" s="594">
        <v>1430.0000000000002</v>
      </c>
      <c r="P150" s="594">
        <v>1595.0000000000002</v>
      </c>
      <c r="Q150" s="627" t="str">
        <f>IF(COUNTIF($H$5:H150,H150)&gt;1,"重複","")</f>
        <v/>
      </c>
    </row>
    <row r="151" spans="1:17" s="78" customFormat="1" ht="25.9" customHeight="1" x14ac:dyDescent="0.15">
      <c r="A151" s="1143">
        <v>136121</v>
      </c>
      <c r="B151" s="1143"/>
      <c r="C151" s="1143"/>
      <c r="D151" s="1143"/>
      <c r="E151" s="1143"/>
      <c r="F151" s="1143"/>
      <c r="G151" s="526"/>
      <c r="H151" s="596">
        <v>136121</v>
      </c>
      <c r="I151" s="710" t="s">
        <v>79</v>
      </c>
      <c r="J151" s="737"/>
      <c r="K151" s="739" t="s">
        <v>1562</v>
      </c>
      <c r="L151" s="738"/>
      <c r="M151" s="738"/>
      <c r="N151" s="751"/>
      <c r="O151" s="594">
        <v>1430.0000000000002</v>
      </c>
      <c r="P151" s="594">
        <v>1595.0000000000002</v>
      </c>
      <c r="Q151" s="627" t="str">
        <f>IF(COUNTIF($H$5:H151,H151)&gt;1,"重複","")</f>
        <v/>
      </c>
    </row>
    <row r="152" spans="1:17" s="78" customFormat="1" ht="25.9" customHeight="1" x14ac:dyDescent="0.15">
      <c r="A152" s="1143">
        <v>136130</v>
      </c>
      <c r="B152" s="1143"/>
      <c r="C152" s="1143"/>
      <c r="D152" s="1143"/>
      <c r="E152" s="1143"/>
      <c r="F152" s="1143"/>
      <c r="G152" s="526"/>
      <c r="H152" s="596">
        <v>136130</v>
      </c>
      <c r="I152" s="710" t="s">
        <v>80</v>
      </c>
      <c r="J152" s="736"/>
      <c r="K152" s="739" t="s">
        <v>1562</v>
      </c>
      <c r="L152" s="736"/>
      <c r="M152" s="736"/>
      <c r="N152" s="581"/>
      <c r="O152" s="594">
        <v>1430.0000000000002</v>
      </c>
      <c r="P152" s="594">
        <v>1595.0000000000002</v>
      </c>
      <c r="Q152" s="627" t="str">
        <f>IF(COUNTIF($H$5:H152,H152)&gt;1,"重複","")</f>
        <v/>
      </c>
    </row>
    <row r="153" spans="1:17" s="78" customFormat="1" ht="25.9" customHeight="1" x14ac:dyDescent="0.15">
      <c r="A153" s="1143">
        <v>100800</v>
      </c>
      <c r="B153" s="1143"/>
      <c r="C153" s="1143"/>
      <c r="D153" s="1143"/>
      <c r="E153" s="1143"/>
      <c r="F153" s="1143"/>
      <c r="G153" s="526"/>
      <c r="H153" s="596">
        <v>100800</v>
      </c>
      <c r="I153" s="710" t="s">
        <v>520</v>
      </c>
      <c r="J153" s="831"/>
      <c r="K153" s="740"/>
      <c r="L153" s="736"/>
      <c r="M153" s="736"/>
      <c r="N153" s="581"/>
      <c r="O153" s="594">
        <v>660</v>
      </c>
      <c r="P153" s="594">
        <v>770.00000000000011</v>
      </c>
      <c r="Q153" s="627" t="str">
        <f>IF(COUNTIF($H$5:H153,H153)&gt;1,"重複","")</f>
        <v/>
      </c>
    </row>
    <row r="154" spans="1:17" s="78" customFormat="1" ht="25.9" customHeight="1" x14ac:dyDescent="0.15">
      <c r="A154" s="1143">
        <v>142421</v>
      </c>
      <c r="B154" s="1143"/>
      <c r="C154" s="1143"/>
      <c r="D154" s="1143"/>
      <c r="E154" s="1143"/>
      <c r="F154" s="1143"/>
      <c r="G154" s="526"/>
      <c r="H154" s="596">
        <v>142421</v>
      </c>
      <c r="I154" s="711" t="s">
        <v>1345</v>
      </c>
      <c r="J154" s="736"/>
      <c r="K154" s="739" t="s">
        <v>1562</v>
      </c>
      <c r="L154" s="736"/>
      <c r="M154" s="736"/>
      <c r="N154" s="581"/>
      <c r="O154" s="594">
        <v>715.00000000000011</v>
      </c>
      <c r="P154" s="594">
        <v>825.00000000000011</v>
      </c>
      <c r="Q154" s="627" t="str">
        <f>IF(COUNTIF($H$5:H154,H154)&gt;1,"重複","")</f>
        <v/>
      </c>
    </row>
    <row r="155" spans="1:17" s="78" customFormat="1" ht="25.9" customHeight="1" x14ac:dyDescent="0.15">
      <c r="A155" s="1143">
        <v>100130</v>
      </c>
      <c r="B155" s="1143"/>
      <c r="C155" s="1143"/>
      <c r="D155" s="1143"/>
      <c r="E155" s="1143"/>
      <c r="F155" s="1143"/>
      <c r="G155" s="526"/>
      <c r="H155" s="596">
        <v>100130</v>
      </c>
      <c r="I155" s="710" t="s">
        <v>521</v>
      </c>
      <c r="J155" s="736"/>
      <c r="K155" s="740"/>
      <c r="L155" s="736"/>
      <c r="M155" s="736"/>
      <c r="N155" s="581"/>
      <c r="O155" s="594">
        <v>660</v>
      </c>
      <c r="P155" s="594">
        <v>770.00000000000011</v>
      </c>
      <c r="Q155" s="627" t="str">
        <f>IF(COUNTIF($H$5:H155,H155)&gt;1,"重複","")</f>
        <v/>
      </c>
    </row>
    <row r="156" spans="1:17" s="78" customFormat="1" ht="25.9" customHeight="1" x14ac:dyDescent="0.15">
      <c r="A156" s="1143"/>
      <c r="B156" s="1143"/>
      <c r="C156" s="1143"/>
      <c r="D156" s="1143"/>
      <c r="E156" s="1143"/>
      <c r="F156" s="1143"/>
      <c r="G156" s="526"/>
      <c r="H156" s="597" t="s">
        <v>829</v>
      </c>
      <c r="I156" s="709"/>
      <c r="J156" s="831"/>
      <c r="K156" s="740"/>
      <c r="L156" s="736"/>
      <c r="M156" s="736"/>
      <c r="N156" s="581"/>
      <c r="O156" s="592"/>
      <c r="P156" s="592"/>
      <c r="Q156" s="627" t="str">
        <f>IF(COUNTIF($H$5:H156,H156)&gt;1,"重複","")</f>
        <v/>
      </c>
    </row>
    <row r="157" spans="1:17" s="78" customFormat="1" ht="25.9" customHeight="1" x14ac:dyDescent="0.15">
      <c r="A157" s="1143">
        <v>147000</v>
      </c>
      <c r="B157" s="1143"/>
      <c r="C157" s="1143"/>
      <c r="D157" s="1143"/>
      <c r="E157" s="1143"/>
      <c r="F157" s="1143"/>
      <c r="G157" s="526"/>
      <c r="H157" s="596">
        <v>147000</v>
      </c>
      <c r="I157" s="710" t="s">
        <v>522</v>
      </c>
      <c r="J157" s="737"/>
      <c r="K157" s="740"/>
      <c r="L157" s="736"/>
      <c r="M157" s="736"/>
      <c r="N157" s="581"/>
      <c r="O157" s="595">
        <v>220.00000000000003</v>
      </c>
      <c r="P157" s="595">
        <v>275</v>
      </c>
      <c r="Q157" s="627" t="str">
        <f>IF(COUNTIF($H$5:H157,H157)&gt;1,"重複","")</f>
        <v/>
      </c>
    </row>
    <row r="158" spans="1:17" s="78" customFormat="1" ht="25.9" customHeight="1" x14ac:dyDescent="0.15">
      <c r="A158" s="1143">
        <v>147100</v>
      </c>
      <c r="B158" s="1143"/>
      <c r="C158" s="1143"/>
      <c r="D158" s="1143"/>
      <c r="E158" s="1143"/>
      <c r="F158" s="1143"/>
      <c r="G158" s="526"/>
      <c r="H158" s="897">
        <v>147100</v>
      </c>
      <c r="I158" s="898" t="s">
        <v>523</v>
      </c>
      <c r="J158" s="899"/>
      <c r="K158" s="900"/>
      <c r="L158" s="901"/>
      <c r="M158" s="901"/>
      <c r="N158" s="902"/>
      <c r="O158" s="903">
        <v>165</v>
      </c>
      <c r="P158" s="903">
        <v>220.00000000000003</v>
      </c>
      <c r="Q158" s="627" t="str">
        <f>IF(COUNTIF($H$5:H158,H158)&gt;1,"重複","")</f>
        <v/>
      </c>
    </row>
    <row r="159" spans="1:17" s="78" customFormat="1" ht="25.9" customHeight="1" x14ac:dyDescent="0.15">
      <c r="A159" s="1143"/>
      <c r="B159" s="1143"/>
      <c r="C159" s="1143"/>
      <c r="D159" s="1143"/>
      <c r="E159" s="1143"/>
      <c r="F159" s="1143"/>
      <c r="G159" s="526"/>
      <c r="H159" s="597" t="s">
        <v>830</v>
      </c>
      <c r="I159" s="709"/>
      <c r="J159" s="737"/>
      <c r="K159" s="740"/>
      <c r="L159" s="736"/>
      <c r="M159" s="736"/>
      <c r="N159" s="581"/>
      <c r="O159" s="592"/>
      <c r="P159" s="592"/>
      <c r="Q159" s="627" t="str">
        <f>IF(COUNTIF($H$5:H159,H159)&gt;1,"重複","")</f>
        <v/>
      </c>
    </row>
    <row r="160" spans="1:17" s="78" customFormat="1" ht="25.9" customHeight="1" x14ac:dyDescent="0.15">
      <c r="A160" s="1143">
        <v>142453</v>
      </c>
      <c r="B160" s="1143"/>
      <c r="C160" s="1143"/>
      <c r="D160" s="1143"/>
      <c r="E160" s="1143"/>
      <c r="F160" s="1143"/>
      <c r="G160" s="526"/>
      <c r="H160" s="897">
        <v>142453</v>
      </c>
      <c r="I160" s="904" t="s">
        <v>1570</v>
      </c>
      <c r="J160" s="901"/>
      <c r="K160" s="900"/>
      <c r="L160" s="901"/>
      <c r="M160" s="901"/>
      <c r="N160" s="902"/>
      <c r="O160" s="903">
        <v>660</v>
      </c>
      <c r="P160" s="903">
        <v>770.00000000000011</v>
      </c>
      <c r="Q160" s="627" t="str">
        <f>IF(COUNTIF($H$5:H160,H160)&gt;1,"重複","")</f>
        <v/>
      </c>
    </row>
    <row r="161" spans="1:17" s="78" customFormat="1" ht="25.9" customHeight="1" x14ac:dyDescent="0.15">
      <c r="A161" s="1143">
        <v>142452</v>
      </c>
      <c r="B161" s="1143"/>
      <c r="C161" s="1143"/>
      <c r="D161" s="1143"/>
      <c r="E161" s="1143"/>
      <c r="F161" s="1143"/>
      <c r="G161" s="526"/>
      <c r="H161" s="596">
        <v>142452</v>
      </c>
      <c r="I161" s="711" t="s">
        <v>1347</v>
      </c>
      <c r="J161" s="736"/>
      <c r="K161" s="740"/>
      <c r="L161" s="736"/>
      <c r="M161" s="736"/>
      <c r="N161" s="581"/>
      <c r="O161" s="594">
        <v>660</v>
      </c>
      <c r="P161" s="594">
        <v>770.00000000000011</v>
      </c>
      <c r="Q161" s="627" t="str">
        <f>IF(COUNTIF($H$5:H161,H161)&gt;1,"重複","")</f>
        <v/>
      </c>
    </row>
    <row r="162" spans="1:17" s="78" customFormat="1" ht="25.9" customHeight="1" x14ac:dyDescent="0.15">
      <c r="A162" s="1143">
        <v>142600</v>
      </c>
      <c r="B162" s="1143"/>
      <c r="C162" s="1143"/>
      <c r="D162" s="1143"/>
      <c r="E162" s="1143"/>
      <c r="F162" s="1143"/>
      <c r="G162" s="526"/>
      <c r="H162" s="596">
        <v>142600</v>
      </c>
      <c r="I162" s="710" t="s">
        <v>524</v>
      </c>
      <c r="J162" s="736"/>
      <c r="K162" s="739" t="s">
        <v>1562</v>
      </c>
      <c r="L162" s="738"/>
      <c r="M162" s="738"/>
      <c r="N162" s="751"/>
      <c r="O162" s="595">
        <v>330</v>
      </c>
      <c r="P162" s="595">
        <v>385.00000000000006</v>
      </c>
      <c r="Q162" s="627" t="str">
        <f>IF(COUNTIF($H$5:H162,H162)&gt;1,"重複","")</f>
        <v/>
      </c>
    </row>
    <row r="163" spans="1:17" s="78" customFormat="1" ht="25.9" customHeight="1" x14ac:dyDescent="0.15">
      <c r="A163" s="1143">
        <v>142612</v>
      </c>
      <c r="B163" s="1143"/>
      <c r="C163" s="1143"/>
      <c r="D163" s="1143"/>
      <c r="E163" s="1143"/>
      <c r="F163" s="1143"/>
      <c r="G163" s="526"/>
      <c r="H163" s="596">
        <v>142612</v>
      </c>
      <c r="I163" s="710" t="s">
        <v>82</v>
      </c>
      <c r="J163" s="736"/>
      <c r="K163" s="740"/>
      <c r="L163" s="736"/>
      <c r="M163" s="736"/>
      <c r="N163" s="581"/>
      <c r="O163" s="595">
        <v>495.00000000000006</v>
      </c>
      <c r="P163" s="595">
        <v>550</v>
      </c>
      <c r="Q163" s="627" t="str">
        <f>IF(COUNTIF($H$5:H163,H163)&gt;1,"重複","")</f>
        <v/>
      </c>
    </row>
    <row r="164" spans="1:17" s="78" customFormat="1" ht="25.9" customHeight="1" x14ac:dyDescent="0.15">
      <c r="A164" s="1143">
        <v>142621</v>
      </c>
      <c r="B164" s="1143"/>
      <c r="C164" s="1143"/>
      <c r="D164" s="1143"/>
      <c r="E164" s="1143"/>
      <c r="F164" s="1143"/>
      <c r="G164" s="516"/>
      <c r="H164" s="596">
        <v>142621</v>
      </c>
      <c r="I164" s="710" t="s">
        <v>525</v>
      </c>
      <c r="J164" s="736"/>
      <c r="K164" s="740"/>
      <c r="L164" s="736"/>
      <c r="M164" s="736"/>
      <c r="N164" s="581"/>
      <c r="O164" s="595">
        <v>660</v>
      </c>
      <c r="P164" s="595">
        <v>770.00000000000011</v>
      </c>
      <c r="Q164" s="627" t="str">
        <f>IF(COUNTIF($H$5:H164,H164)&gt;1,"重複","")</f>
        <v/>
      </c>
    </row>
    <row r="165" spans="1:17" s="78" customFormat="1" ht="25.9" customHeight="1" x14ac:dyDescent="0.15">
      <c r="A165" s="1143">
        <v>142630</v>
      </c>
      <c r="B165" s="1143"/>
      <c r="C165" s="1143"/>
      <c r="D165" s="1143"/>
      <c r="E165" s="1143"/>
      <c r="F165" s="1143"/>
      <c r="G165" s="526"/>
      <c r="H165" s="596">
        <v>142630</v>
      </c>
      <c r="I165" s="710" t="s">
        <v>526</v>
      </c>
      <c r="J165" s="737"/>
      <c r="K165" s="740"/>
      <c r="L165" s="736"/>
      <c r="M165" s="736"/>
      <c r="N165" s="581"/>
      <c r="O165" s="595">
        <v>495.00000000000006</v>
      </c>
      <c r="P165" s="595">
        <v>550</v>
      </c>
      <c r="Q165" s="627" t="str">
        <f>IF(COUNTIF($H$5:H165,H165)&gt;1,"重複","")</f>
        <v/>
      </c>
    </row>
    <row r="166" spans="1:17" s="78" customFormat="1" ht="25.9" customHeight="1" x14ac:dyDescent="0.15">
      <c r="A166" s="1143">
        <v>142700</v>
      </c>
      <c r="B166" s="1143"/>
      <c r="C166" s="1143"/>
      <c r="D166" s="1143"/>
      <c r="E166" s="1143"/>
      <c r="F166" s="1143"/>
      <c r="G166" s="526"/>
      <c r="H166" s="596">
        <v>142700</v>
      </c>
      <c r="I166" s="711" t="s">
        <v>527</v>
      </c>
      <c r="J166" s="736"/>
      <c r="K166" s="739" t="s">
        <v>1562</v>
      </c>
      <c r="L166" s="736"/>
      <c r="M166" s="736"/>
      <c r="N166" s="581"/>
      <c r="O166" s="595">
        <v>550</v>
      </c>
      <c r="P166" s="595">
        <v>660</v>
      </c>
      <c r="Q166" s="627" t="str">
        <f>IF(COUNTIF($H$5:H166,H166)&gt;1,"重複","")</f>
        <v/>
      </c>
    </row>
    <row r="167" spans="1:17" s="78" customFormat="1" ht="25.9" customHeight="1" x14ac:dyDescent="0.15">
      <c r="A167" s="1143">
        <v>142711</v>
      </c>
      <c r="B167" s="1143"/>
      <c r="C167" s="1143"/>
      <c r="D167" s="1143"/>
      <c r="E167" s="1143"/>
      <c r="F167" s="1143"/>
      <c r="G167" s="526"/>
      <c r="H167" s="596">
        <v>142711</v>
      </c>
      <c r="I167" s="711" t="s">
        <v>528</v>
      </c>
      <c r="J167" s="736"/>
      <c r="K167" s="739" t="s">
        <v>1562</v>
      </c>
      <c r="L167" s="736"/>
      <c r="M167" s="736"/>
      <c r="N167" s="581"/>
      <c r="O167" s="595">
        <v>550</v>
      </c>
      <c r="P167" s="595">
        <v>660</v>
      </c>
      <c r="Q167" s="627" t="str">
        <f>IF(COUNTIF($H$5:H167,H167)&gt;1,"重複","")</f>
        <v/>
      </c>
    </row>
    <row r="168" spans="1:17" s="78" customFormat="1" ht="25.9" customHeight="1" x14ac:dyDescent="0.15">
      <c r="A168" s="1143">
        <v>142721</v>
      </c>
      <c r="B168" s="1143"/>
      <c r="C168" s="1143"/>
      <c r="D168" s="1143"/>
      <c r="E168" s="1143"/>
      <c r="F168" s="1143"/>
      <c r="G168" s="516"/>
      <c r="H168" s="596">
        <v>142721</v>
      </c>
      <c r="I168" s="710" t="s">
        <v>831</v>
      </c>
      <c r="J168" s="737"/>
      <c r="K168" s="739" t="s">
        <v>1562</v>
      </c>
      <c r="L168" s="738"/>
      <c r="M168" s="738"/>
      <c r="N168" s="751"/>
      <c r="O168" s="594">
        <v>660</v>
      </c>
      <c r="P168" s="594">
        <v>770.00000000000011</v>
      </c>
      <c r="Q168" s="627" t="str">
        <f>IF(COUNTIF($H$5:H168,H168)&gt;1,"重複","")</f>
        <v/>
      </c>
    </row>
    <row r="169" spans="1:17" s="78" customFormat="1" ht="25.9" customHeight="1" x14ac:dyDescent="0.15">
      <c r="A169" s="1143">
        <v>142500</v>
      </c>
      <c r="B169" s="1143"/>
      <c r="C169" s="1143"/>
      <c r="D169" s="1143"/>
      <c r="E169" s="1143"/>
      <c r="F169" s="1143"/>
      <c r="G169" s="526"/>
      <c r="H169" s="596">
        <v>142500</v>
      </c>
      <c r="I169" s="710" t="s">
        <v>529</v>
      </c>
      <c r="J169" s="737"/>
      <c r="K169" s="740"/>
      <c r="L169" s="738"/>
      <c r="M169" s="738"/>
      <c r="N169" s="751"/>
      <c r="O169" s="595">
        <v>440.00000000000006</v>
      </c>
      <c r="P169" s="595">
        <v>495.00000000000006</v>
      </c>
      <c r="Q169" s="627" t="str">
        <f>IF(COUNTIF($H$5:H169,H169)&gt;1,"重複","")</f>
        <v/>
      </c>
    </row>
    <row r="170" spans="1:17" s="78" customFormat="1" ht="25.9" customHeight="1" x14ac:dyDescent="0.15">
      <c r="A170" s="1143"/>
      <c r="B170" s="1143"/>
      <c r="C170" s="1143"/>
      <c r="D170" s="1143"/>
      <c r="E170" s="1143"/>
      <c r="F170" s="1143"/>
      <c r="G170" s="526"/>
      <c r="H170" s="597" t="s">
        <v>1348</v>
      </c>
      <c r="I170" s="709"/>
      <c r="J170" s="736"/>
      <c r="K170" s="740"/>
      <c r="L170" s="738"/>
      <c r="M170" s="738"/>
      <c r="N170" s="751"/>
      <c r="O170" s="592"/>
      <c r="P170" s="592"/>
      <c r="Q170" s="627" t="str">
        <f>IF(COUNTIF($H$5:H170,H170)&gt;1,"重複","")</f>
        <v/>
      </c>
    </row>
    <row r="171" spans="1:17" s="78" customFormat="1" ht="25.9" customHeight="1" x14ac:dyDescent="0.15">
      <c r="A171" s="1143">
        <v>142250</v>
      </c>
      <c r="B171" s="1143"/>
      <c r="C171" s="1143"/>
      <c r="D171" s="1143"/>
      <c r="E171" s="1143"/>
      <c r="F171" s="1143"/>
      <c r="G171" s="526"/>
      <c r="H171" s="596">
        <v>142250</v>
      </c>
      <c r="I171" s="711" t="s">
        <v>1580</v>
      </c>
      <c r="J171" s="736"/>
      <c r="K171" s="739" t="s">
        <v>1562</v>
      </c>
      <c r="L171" s="736"/>
      <c r="M171" s="736"/>
      <c r="N171" s="581"/>
      <c r="O171" s="594">
        <v>4070</v>
      </c>
      <c r="P171" s="594">
        <v>4521</v>
      </c>
      <c r="Q171" s="627" t="str">
        <f>IF(COUNTIF($H$5:H171,H171)&gt;1,"重複","")</f>
        <v/>
      </c>
    </row>
    <row r="172" spans="1:17" s="78" customFormat="1" ht="25.9" customHeight="1" x14ac:dyDescent="0.15">
      <c r="A172" s="1143">
        <v>142240</v>
      </c>
      <c r="B172" s="1143"/>
      <c r="C172" s="1143"/>
      <c r="D172" s="1143"/>
      <c r="E172" s="1143"/>
      <c r="F172" s="1143"/>
      <c r="G172" s="526"/>
      <c r="H172" s="596">
        <v>142240</v>
      </c>
      <c r="I172" s="710" t="s">
        <v>1581</v>
      </c>
      <c r="J172" s="831"/>
      <c r="K172" s="739" t="s">
        <v>1562</v>
      </c>
      <c r="L172" s="736"/>
      <c r="M172" s="736"/>
      <c r="N172" s="581"/>
      <c r="O172" s="595">
        <v>4070</v>
      </c>
      <c r="P172" s="595">
        <v>4521</v>
      </c>
      <c r="Q172" s="627" t="str">
        <f>IF(COUNTIF($H$5:H172,H172)&gt;1,"重複","")</f>
        <v/>
      </c>
    </row>
    <row r="173" spans="1:17" s="78" customFormat="1" ht="25.9" customHeight="1" x14ac:dyDescent="0.15">
      <c r="A173" s="1143">
        <v>144430</v>
      </c>
      <c r="B173" s="1143"/>
      <c r="C173" s="1143"/>
      <c r="D173" s="1143"/>
      <c r="E173" s="1143"/>
      <c r="F173" s="1143"/>
      <c r="G173" s="526"/>
      <c r="H173" s="596">
        <v>144430</v>
      </c>
      <c r="I173" s="711" t="s">
        <v>1349</v>
      </c>
      <c r="J173" s="736"/>
      <c r="K173" s="739" t="s">
        <v>1562</v>
      </c>
      <c r="L173" s="736"/>
      <c r="M173" s="736"/>
      <c r="N173" s="581"/>
      <c r="O173" s="594">
        <v>1210</v>
      </c>
      <c r="P173" s="594">
        <v>1375</v>
      </c>
      <c r="Q173" s="627" t="str">
        <f>IF(COUNTIF($H$5:H173,H173)&gt;1,"重複","")</f>
        <v/>
      </c>
    </row>
    <row r="174" spans="1:17" s="78" customFormat="1" ht="25.9" customHeight="1" x14ac:dyDescent="0.15">
      <c r="A174" s="1143">
        <v>142120</v>
      </c>
      <c r="B174" s="1143"/>
      <c r="C174" s="1143"/>
      <c r="D174" s="1143"/>
      <c r="E174" s="1143"/>
      <c r="F174" s="1143"/>
      <c r="G174" s="526"/>
      <c r="H174" s="596">
        <v>142120</v>
      </c>
      <c r="I174" s="710" t="s">
        <v>530</v>
      </c>
      <c r="J174" s="831"/>
      <c r="K174" s="740"/>
      <c r="L174" s="736"/>
      <c r="M174" s="736"/>
      <c r="N174" s="581"/>
      <c r="O174" s="595">
        <v>1210</v>
      </c>
      <c r="P174" s="595">
        <v>1375</v>
      </c>
      <c r="Q174" s="627" t="str">
        <f>IF(COUNTIF($H$5:H174,H174)&gt;1,"重複","")</f>
        <v/>
      </c>
    </row>
    <row r="175" spans="1:17" s="78" customFormat="1" ht="25.9" customHeight="1" x14ac:dyDescent="0.15">
      <c r="A175" s="1143">
        <v>142130</v>
      </c>
      <c r="B175" s="1143"/>
      <c r="C175" s="1143"/>
      <c r="D175" s="1143"/>
      <c r="E175" s="1143"/>
      <c r="F175" s="1143"/>
      <c r="G175" s="526"/>
      <c r="H175" s="596">
        <v>142130</v>
      </c>
      <c r="I175" s="711" t="s">
        <v>531</v>
      </c>
      <c r="J175" s="737"/>
      <c r="K175" s="740"/>
      <c r="L175" s="738"/>
      <c r="M175" s="738"/>
      <c r="N175" s="751"/>
      <c r="O175" s="595">
        <v>2365</v>
      </c>
      <c r="P175" s="595">
        <v>2640</v>
      </c>
      <c r="Q175" s="627" t="str">
        <f>IF(COUNTIF($H$5:H175,H175)&gt;1,"重複","")</f>
        <v/>
      </c>
    </row>
    <row r="176" spans="1:17" s="78" customFormat="1" ht="25.9" customHeight="1" x14ac:dyDescent="0.15">
      <c r="A176" s="1143">
        <v>939150</v>
      </c>
      <c r="B176" s="1143"/>
      <c r="C176" s="1143"/>
      <c r="D176" s="1143"/>
      <c r="E176" s="1143"/>
      <c r="F176" s="1143"/>
      <c r="G176" s="526"/>
      <c r="H176" s="596">
        <v>939150</v>
      </c>
      <c r="I176" s="710" t="s">
        <v>532</v>
      </c>
      <c r="J176" s="736"/>
      <c r="K176" s="740"/>
      <c r="L176" s="736"/>
      <c r="M176" s="736"/>
      <c r="N176" s="581"/>
      <c r="O176" s="595">
        <v>8316</v>
      </c>
      <c r="P176" s="595">
        <v>9240</v>
      </c>
      <c r="Q176" s="627" t="str">
        <f>IF(COUNTIF($H$5:H176,H176)&gt;1,"重複","")</f>
        <v/>
      </c>
    </row>
    <row r="177" spans="1:17" s="78" customFormat="1" ht="25.9" customHeight="1" x14ac:dyDescent="0.15">
      <c r="A177" s="1143">
        <v>142110</v>
      </c>
      <c r="B177" s="1143"/>
      <c r="C177" s="1143"/>
      <c r="D177" s="1143"/>
      <c r="E177" s="1143"/>
      <c r="F177" s="1143"/>
      <c r="G177" s="526"/>
      <c r="H177" s="596">
        <v>142110</v>
      </c>
      <c r="I177" s="710" t="s">
        <v>533</v>
      </c>
      <c r="J177" s="737"/>
      <c r="K177" s="739" t="s">
        <v>1562</v>
      </c>
      <c r="L177" s="736"/>
      <c r="M177" s="736"/>
      <c r="N177" s="581"/>
      <c r="O177" s="595">
        <v>1815.0000000000002</v>
      </c>
      <c r="P177" s="595">
        <v>2035.0000000000002</v>
      </c>
      <c r="Q177" s="627" t="str">
        <f>IF(COUNTIF($H$5:H177,H177)&gt;1,"重複","")</f>
        <v/>
      </c>
    </row>
    <row r="178" spans="1:17" s="78" customFormat="1" ht="25.9" customHeight="1" x14ac:dyDescent="0.15">
      <c r="A178" s="1143">
        <v>142171</v>
      </c>
      <c r="B178" s="1143"/>
      <c r="C178" s="1143"/>
      <c r="D178" s="1143"/>
      <c r="E178" s="1143"/>
      <c r="F178" s="1143"/>
      <c r="G178" s="526"/>
      <c r="H178" s="596">
        <v>142171</v>
      </c>
      <c r="I178" s="710" t="s">
        <v>796</v>
      </c>
      <c r="J178" s="736"/>
      <c r="K178" s="739" t="s">
        <v>1562</v>
      </c>
      <c r="L178" s="736"/>
      <c r="M178" s="736"/>
      <c r="N178" s="581"/>
      <c r="O178" s="594">
        <v>2585</v>
      </c>
      <c r="P178" s="594">
        <v>2915.0000000000005</v>
      </c>
      <c r="Q178" s="627" t="str">
        <f>IF(COUNTIF($H$5:H178,H178)&gt;1,"重複","")</f>
        <v/>
      </c>
    </row>
    <row r="179" spans="1:17" s="78" customFormat="1" ht="25.9" customHeight="1" x14ac:dyDescent="0.15">
      <c r="A179" s="1143">
        <v>142181</v>
      </c>
      <c r="B179" s="1143"/>
      <c r="C179" s="1143"/>
      <c r="D179" s="1143"/>
      <c r="E179" s="1143"/>
      <c r="F179" s="1143"/>
      <c r="G179" s="526"/>
      <c r="H179" s="596">
        <v>142181</v>
      </c>
      <c r="I179" s="710" t="s">
        <v>1246</v>
      </c>
      <c r="J179" s="736"/>
      <c r="K179" s="739" t="s">
        <v>1562</v>
      </c>
      <c r="L179" s="738"/>
      <c r="M179" s="738"/>
      <c r="N179" s="751"/>
      <c r="O179" s="594">
        <v>3520.0000000000005</v>
      </c>
      <c r="P179" s="594">
        <v>3960.0000000000005</v>
      </c>
      <c r="Q179" s="627" t="str">
        <f>IF(COUNTIF($H$5:H179,H179)&gt;1,"重複","")</f>
        <v/>
      </c>
    </row>
    <row r="180" spans="1:17" s="78" customFormat="1" ht="25.9" customHeight="1" x14ac:dyDescent="0.15">
      <c r="A180" s="1143">
        <v>138165</v>
      </c>
      <c r="B180" s="1143"/>
      <c r="C180" s="1143"/>
      <c r="D180" s="1143"/>
      <c r="E180" s="1143"/>
      <c r="F180" s="1143"/>
      <c r="G180" s="526"/>
      <c r="H180" s="596">
        <v>138165</v>
      </c>
      <c r="I180" s="710" t="s">
        <v>832</v>
      </c>
      <c r="J180" s="736"/>
      <c r="K180" s="739"/>
      <c r="L180" s="738"/>
      <c r="M180" s="738"/>
      <c r="N180" s="751"/>
      <c r="O180" s="594">
        <v>660</v>
      </c>
      <c r="P180" s="594">
        <v>770.00000000000011</v>
      </c>
      <c r="Q180" s="627" t="str">
        <f>IF(COUNTIF($H$5:H180,H180)&gt;1,"重複","")</f>
        <v/>
      </c>
    </row>
    <row r="181" spans="1:17" s="78" customFormat="1" ht="25.9" customHeight="1" x14ac:dyDescent="0.15">
      <c r="A181" s="1143"/>
      <c r="B181" s="1143"/>
      <c r="C181" s="1143"/>
      <c r="D181" s="1143"/>
      <c r="E181" s="1143"/>
      <c r="F181" s="1143"/>
      <c r="G181" s="526"/>
      <c r="H181" s="597" t="s">
        <v>214</v>
      </c>
      <c r="I181" s="709"/>
      <c r="J181" s="736"/>
      <c r="K181" s="740"/>
      <c r="L181" s="738"/>
      <c r="M181" s="738"/>
      <c r="N181" s="751"/>
      <c r="O181" s="592"/>
      <c r="P181" s="592"/>
      <c r="Q181" s="627" t="str">
        <f>IF(COUNTIF($H$5:H181,H181)&gt;1,"重複","")</f>
        <v/>
      </c>
    </row>
    <row r="182" spans="1:17" s="78" customFormat="1" ht="25.9" customHeight="1" x14ac:dyDescent="0.15">
      <c r="A182" s="1143">
        <v>144101</v>
      </c>
      <c r="B182" s="1143"/>
      <c r="C182" s="1143"/>
      <c r="D182" s="1143"/>
      <c r="E182" s="1143"/>
      <c r="F182" s="1143"/>
      <c r="G182" s="526"/>
      <c r="H182" s="596">
        <v>144101</v>
      </c>
      <c r="I182" s="711" t="s">
        <v>534</v>
      </c>
      <c r="J182" s="736"/>
      <c r="K182" s="740"/>
      <c r="L182" s="738"/>
      <c r="M182" s="738"/>
      <c r="N182" s="751"/>
      <c r="O182" s="595">
        <v>220.00000000000003</v>
      </c>
      <c r="P182" s="595">
        <v>275</v>
      </c>
      <c r="Q182" s="627" t="str">
        <f>IF(COUNTIF($H$5:H182,H182)&gt;1,"重複","")</f>
        <v/>
      </c>
    </row>
    <row r="183" spans="1:17" s="78" customFormat="1" ht="25.9" customHeight="1" x14ac:dyDescent="0.15">
      <c r="A183" s="1143">
        <v>144102</v>
      </c>
      <c r="B183" s="1143"/>
      <c r="C183" s="1143"/>
      <c r="D183" s="1143"/>
      <c r="E183" s="1143"/>
      <c r="F183" s="1143"/>
      <c r="G183" s="526"/>
      <c r="H183" s="596">
        <v>144102</v>
      </c>
      <c r="I183" s="710" t="s">
        <v>535</v>
      </c>
      <c r="J183" s="831"/>
      <c r="K183" s="740"/>
      <c r="L183" s="736"/>
      <c r="M183" s="736"/>
      <c r="N183" s="581"/>
      <c r="O183" s="595">
        <v>220.00000000000003</v>
      </c>
      <c r="P183" s="595">
        <v>275</v>
      </c>
      <c r="Q183" s="627" t="str">
        <f>IF(COUNTIF($H$5:H183,H183)&gt;1,"重複","")</f>
        <v/>
      </c>
    </row>
    <row r="184" spans="1:17" s="78" customFormat="1" ht="25.9" customHeight="1" x14ac:dyDescent="0.15">
      <c r="A184" s="1143">
        <v>144104</v>
      </c>
      <c r="B184" s="1143"/>
      <c r="C184" s="1143"/>
      <c r="D184" s="1143"/>
      <c r="E184" s="1143"/>
      <c r="F184" s="1143"/>
      <c r="G184" s="526"/>
      <c r="H184" s="596">
        <v>144104</v>
      </c>
      <c r="I184" s="711" t="s">
        <v>536</v>
      </c>
      <c r="J184" s="737"/>
      <c r="K184" s="740"/>
      <c r="L184" s="736"/>
      <c r="M184" s="736"/>
      <c r="N184" s="581"/>
      <c r="O184" s="595">
        <v>220.00000000000003</v>
      </c>
      <c r="P184" s="595">
        <v>275</v>
      </c>
      <c r="Q184" s="627" t="str">
        <f>IF(COUNTIF($H$5:H184,H184)&gt;1,"重複","")</f>
        <v/>
      </c>
    </row>
    <row r="185" spans="1:17" s="78" customFormat="1" ht="25.9" customHeight="1" x14ac:dyDescent="0.15">
      <c r="A185" s="1143">
        <v>144108</v>
      </c>
      <c r="B185" s="1143"/>
      <c r="C185" s="1143"/>
      <c r="D185" s="1143"/>
      <c r="E185" s="1143"/>
      <c r="F185" s="1143"/>
      <c r="G185" s="526"/>
      <c r="H185" s="596">
        <v>144108</v>
      </c>
      <c r="I185" s="710" t="s">
        <v>537</v>
      </c>
      <c r="J185" s="736"/>
      <c r="K185" s="740"/>
      <c r="L185" s="736"/>
      <c r="M185" s="736"/>
      <c r="N185" s="581"/>
      <c r="O185" s="595">
        <v>220.00000000000003</v>
      </c>
      <c r="P185" s="595">
        <v>275</v>
      </c>
      <c r="Q185" s="627" t="str">
        <f>IF(COUNTIF($H$5:H185,H185)&gt;1,"重複","")</f>
        <v/>
      </c>
    </row>
    <row r="186" spans="1:17" s="78" customFormat="1" ht="25.9" customHeight="1" x14ac:dyDescent="0.15">
      <c r="A186" s="1143">
        <v>144118</v>
      </c>
      <c r="B186" s="1143"/>
      <c r="C186" s="1143"/>
      <c r="D186" s="1143"/>
      <c r="E186" s="1143"/>
      <c r="F186" s="1143"/>
      <c r="G186" s="516"/>
      <c r="H186" s="596">
        <v>144118</v>
      </c>
      <c r="I186" s="710" t="s">
        <v>538</v>
      </c>
      <c r="J186" s="737"/>
      <c r="K186" s="740"/>
      <c r="L186" s="736"/>
      <c r="M186" s="736"/>
      <c r="N186" s="581"/>
      <c r="O186" s="595">
        <v>220.00000000000003</v>
      </c>
      <c r="P186" s="595">
        <v>275</v>
      </c>
      <c r="Q186" s="627" t="str">
        <f>IF(COUNTIF($H$5:H186,H186)&gt;1,"重複","")</f>
        <v/>
      </c>
    </row>
    <row r="187" spans="1:17" s="78" customFormat="1" ht="25.9" customHeight="1" x14ac:dyDescent="0.15">
      <c r="A187" s="1143">
        <v>144119</v>
      </c>
      <c r="B187" s="1143"/>
      <c r="C187" s="1143"/>
      <c r="D187" s="1143"/>
      <c r="E187" s="1143"/>
      <c r="F187" s="1143"/>
      <c r="G187" s="526"/>
      <c r="H187" s="596">
        <v>144119</v>
      </c>
      <c r="I187" s="711" t="s">
        <v>539</v>
      </c>
      <c r="J187" s="736"/>
      <c r="K187" s="740"/>
      <c r="L187" s="736"/>
      <c r="M187" s="736"/>
      <c r="N187" s="581"/>
      <c r="O187" s="595">
        <v>220.00000000000003</v>
      </c>
      <c r="P187" s="595">
        <v>275</v>
      </c>
      <c r="Q187" s="627" t="str">
        <f>IF(COUNTIF($H$5:H187,H187)&gt;1,"重複","")</f>
        <v/>
      </c>
    </row>
    <row r="188" spans="1:17" s="78" customFormat="1" ht="25.9" customHeight="1" x14ac:dyDescent="0.15">
      <c r="A188" s="1143">
        <v>144120</v>
      </c>
      <c r="B188" s="1143"/>
      <c r="C188" s="1143"/>
      <c r="D188" s="1143"/>
      <c r="E188" s="1143"/>
      <c r="F188" s="1143"/>
      <c r="G188" s="526"/>
      <c r="H188" s="596">
        <v>144120</v>
      </c>
      <c r="I188" s="710" t="s">
        <v>540</v>
      </c>
      <c r="J188" s="736"/>
      <c r="K188" s="740"/>
      <c r="L188" s="736"/>
      <c r="M188" s="736"/>
      <c r="N188" s="581"/>
      <c r="O188" s="595">
        <v>220.00000000000003</v>
      </c>
      <c r="P188" s="595">
        <v>275</v>
      </c>
      <c r="Q188" s="627" t="str">
        <f>IF(COUNTIF($H$5:H188,H188)&gt;1,"重複","")</f>
        <v/>
      </c>
    </row>
    <row r="189" spans="1:17" s="78" customFormat="1" ht="25.9" customHeight="1" x14ac:dyDescent="0.15">
      <c r="A189" s="1143">
        <v>144122</v>
      </c>
      <c r="B189" s="1143"/>
      <c r="C189" s="1143"/>
      <c r="D189" s="1143"/>
      <c r="E189" s="1143"/>
      <c r="F189" s="1143"/>
      <c r="G189" s="526"/>
      <c r="H189" s="596">
        <v>144122</v>
      </c>
      <c r="I189" s="710" t="s">
        <v>541</v>
      </c>
      <c r="J189" s="737"/>
      <c r="K189" s="740"/>
      <c r="L189" s="736"/>
      <c r="M189" s="736"/>
      <c r="N189" s="581"/>
      <c r="O189" s="595">
        <v>220.00000000000003</v>
      </c>
      <c r="P189" s="595">
        <v>275</v>
      </c>
      <c r="Q189" s="627" t="str">
        <f>IF(COUNTIF($H$5:H189,H189)&gt;1,"重複","")</f>
        <v/>
      </c>
    </row>
    <row r="190" spans="1:17" s="78" customFormat="1" ht="25.9" customHeight="1" x14ac:dyDescent="0.15">
      <c r="A190" s="1143">
        <v>144123</v>
      </c>
      <c r="B190" s="1143"/>
      <c r="C190" s="1143"/>
      <c r="D190" s="1143"/>
      <c r="E190" s="1143"/>
      <c r="F190" s="1143"/>
      <c r="G190" s="526"/>
      <c r="H190" s="596">
        <v>144123</v>
      </c>
      <c r="I190" s="710" t="s">
        <v>542</v>
      </c>
      <c r="J190" s="736"/>
      <c r="K190" s="740"/>
      <c r="L190" s="736"/>
      <c r="M190" s="736"/>
      <c r="N190" s="581"/>
      <c r="O190" s="595">
        <v>220.00000000000003</v>
      </c>
      <c r="P190" s="595">
        <v>275</v>
      </c>
      <c r="Q190" s="627" t="str">
        <f>IF(COUNTIF($H$5:H190,H190)&gt;1,"重複","")</f>
        <v/>
      </c>
    </row>
    <row r="191" spans="1:17" s="78" customFormat="1" ht="25.9" customHeight="1" x14ac:dyDescent="0.15">
      <c r="A191" s="1143">
        <v>146500</v>
      </c>
      <c r="B191" s="1143"/>
      <c r="C191" s="1143"/>
      <c r="D191" s="1143"/>
      <c r="E191" s="1143"/>
      <c r="F191" s="1143"/>
      <c r="G191" s="526"/>
      <c r="H191" s="596">
        <v>146500</v>
      </c>
      <c r="I191" s="710" t="s">
        <v>833</v>
      </c>
      <c r="J191" s="736"/>
      <c r="K191" s="740"/>
      <c r="L191" s="736"/>
      <c r="M191" s="736"/>
      <c r="N191" s="581"/>
      <c r="O191" s="595">
        <v>0</v>
      </c>
      <c r="P191" s="595">
        <v>0</v>
      </c>
      <c r="Q191" s="627" t="str">
        <f>IF(COUNTIF($H$5:H191,H191)&gt;1,"重複","")</f>
        <v/>
      </c>
    </row>
    <row r="192" spans="1:17" s="78" customFormat="1" ht="25.9" customHeight="1" x14ac:dyDescent="0.15">
      <c r="A192" s="1143">
        <v>144210</v>
      </c>
      <c r="B192" s="1143"/>
      <c r="C192" s="1143"/>
      <c r="D192" s="1143"/>
      <c r="E192" s="1143"/>
      <c r="F192" s="1143"/>
      <c r="G192" s="526"/>
      <c r="H192" s="596">
        <v>144210</v>
      </c>
      <c r="I192" s="711" t="s">
        <v>543</v>
      </c>
      <c r="J192" s="736"/>
      <c r="K192" s="740"/>
      <c r="L192" s="736"/>
      <c r="M192" s="736"/>
      <c r="N192" s="581"/>
      <c r="O192" s="595">
        <v>1210</v>
      </c>
      <c r="P192" s="595">
        <v>1375</v>
      </c>
      <c r="Q192" s="627" t="str">
        <f>IF(COUNTIF($H$5:H192,H192)&gt;1,"重複","")</f>
        <v/>
      </c>
    </row>
    <row r="193" spans="1:17" s="78" customFormat="1" ht="25.9" customHeight="1" x14ac:dyDescent="0.15">
      <c r="A193" s="1143">
        <v>142590</v>
      </c>
      <c r="B193" s="1143"/>
      <c r="C193" s="1143"/>
      <c r="D193" s="1143"/>
      <c r="E193" s="1143"/>
      <c r="F193" s="1143"/>
      <c r="G193" s="526"/>
      <c r="H193" s="596">
        <v>142590</v>
      </c>
      <c r="I193" s="710" t="s">
        <v>544</v>
      </c>
      <c r="J193" s="736"/>
      <c r="K193" s="740"/>
      <c r="L193" s="736"/>
      <c r="M193" s="736"/>
      <c r="N193" s="581"/>
      <c r="O193" s="595">
        <v>605</v>
      </c>
      <c r="P193" s="595">
        <v>715.00000000000011</v>
      </c>
      <c r="Q193" s="627" t="str">
        <f>IF(COUNTIF($H$5:H193,H193)&gt;1,"重複","")</f>
        <v/>
      </c>
    </row>
    <row r="194" spans="1:17" s="78" customFormat="1" ht="25.9" customHeight="1" x14ac:dyDescent="0.15">
      <c r="A194" s="1143">
        <v>144300</v>
      </c>
      <c r="B194" s="1143"/>
      <c r="C194" s="1143"/>
      <c r="D194" s="1143"/>
      <c r="E194" s="1143"/>
      <c r="F194" s="1143"/>
      <c r="G194" s="526"/>
      <c r="H194" s="596">
        <v>144300</v>
      </c>
      <c r="I194" s="710" t="s">
        <v>545</v>
      </c>
      <c r="J194" s="737"/>
      <c r="K194" s="740"/>
      <c r="L194" s="736"/>
      <c r="M194" s="736"/>
      <c r="N194" s="581"/>
      <c r="O194" s="595">
        <v>605</v>
      </c>
      <c r="P194" s="595">
        <v>715.00000000000011</v>
      </c>
      <c r="Q194" s="627" t="str">
        <f>IF(COUNTIF($H$5:H194,H194)&gt;1,"重複","")</f>
        <v/>
      </c>
    </row>
    <row r="195" spans="1:17" s="78" customFormat="1" ht="25.9" customHeight="1" x14ac:dyDescent="0.15">
      <c r="A195" s="1143">
        <v>101800</v>
      </c>
      <c r="B195" s="1143"/>
      <c r="C195" s="1143"/>
      <c r="D195" s="1143"/>
      <c r="E195" s="1143"/>
      <c r="F195" s="1143"/>
      <c r="G195" s="516"/>
      <c r="H195" s="596">
        <v>101800</v>
      </c>
      <c r="I195" s="711" t="s">
        <v>484</v>
      </c>
      <c r="J195" s="736"/>
      <c r="K195" s="740"/>
      <c r="L195" s="736"/>
      <c r="M195" s="736"/>
      <c r="N195" s="581"/>
      <c r="O195" s="595">
        <v>2365</v>
      </c>
      <c r="P195" s="595">
        <v>2640</v>
      </c>
      <c r="Q195" s="627" t="str">
        <f>IF(COUNTIF($H$5:H195,H195)&gt;1,"重複","")</f>
        <v>重複</v>
      </c>
    </row>
    <row r="196" spans="1:17" s="78" customFormat="1" ht="25.9" customHeight="1" x14ac:dyDescent="0.15">
      <c r="A196" s="1143">
        <v>144320</v>
      </c>
      <c r="B196" s="1143"/>
      <c r="C196" s="1143"/>
      <c r="D196" s="1143"/>
      <c r="E196" s="1143"/>
      <c r="F196" s="1143"/>
      <c r="G196" s="526"/>
      <c r="H196" s="596">
        <v>144320</v>
      </c>
      <c r="I196" s="710" t="s">
        <v>81</v>
      </c>
      <c r="J196" s="736"/>
      <c r="K196" s="740"/>
      <c r="L196" s="736"/>
      <c r="M196" s="736"/>
      <c r="N196" s="581"/>
      <c r="O196" s="594">
        <v>990.00000000000011</v>
      </c>
      <c r="P196" s="595">
        <v>1100</v>
      </c>
      <c r="Q196" s="627" t="str">
        <f>IF(COUNTIF($H$5:H196,H196)&gt;1,"重複","")</f>
        <v/>
      </c>
    </row>
    <row r="197" spans="1:17" s="78" customFormat="1" ht="25.9" customHeight="1" x14ac:dyDescent="0.15">
      <c r="A197" s="1143"/>
      <c r="B197" s="1143"/>
      <c r="C197" s="1143"/>
      <c r="D197" s="1143"/>
      <c r="E197" s="1143"/>
      <c r="F197" s="1143"/>
      <c r="G197" s="526"/>
      <c r="H197" s="597" t="s">
        <v>834</v>
      </c>
      <c r="I197" s="709"/>
      <c r="J197" s="737"/>
      <c r="K197" s="740"/>
      <c r="L197" s="736"/>
      <c r="M197" s="736"/>
      <c r="N197" s="581"/>
      <c r="O197" s="592"/>
      <c r="P197" s="592"/>
      <c r="Q197" s="627" t="str">
        <f>IF(COUNTIF($H$5:H197,H197)&gt;1,"重複","")</f>
        <v/>
      </c>
    </row>
    <row r="198" spans="1:17" s="78" customFormat="1" ht="25.9" customHeight="1" x14ac:dyDescent="0.15">
      <c r="A198" s="1143">
        <v>135630</v>
      </c>
      <c r="B198" s="1143"/>
      <c r="C198" s="1143"/>
      <c r="D198" s="1143"/>
      <c r="E198" s="1143"/>
      <c r="F198" s="1143"/>
      <c r="G198" s="526"/>
      <c r="H198" s="596">
        <v>135630</v>
      </c>
      <c r="I198" s="711" t="s">
        <v>546</v>
      </c>
      <c r="J198" s="736"/>
      <c r="K198" s="740"/>
      <c r="L198" s="736"/>
      <c r="M198" s="736"/>
      <c r="N198" s="581"/>
      <c r="O198" s="595">
        <v>495.00000000000006</v>
      </c>
      <c r="P198" s="595">
        <v>550</v>
      </c>
      <c r="Q198" s="627" t="str">
        <f>IF(COUNTIF($H$5:H198,H198)&gt;1,"重複","")</f>
        <v/>
      </c>
    </row>
    <row r="199" spans="1:17" s="78" customFormat="1" ht="25.9" customHeight="1" x14ac:dyDescent="0.15">
      <c r="A199" s="1143">
        <v>145020</v>
      </c>
      <c r="B199" s="1143"/>
      <c r="C199" s="1143"/>
      <c r="D199" s="1143"/>
      <c r="E199" s="1143"/>
      <c r="F199" s="1143"/>
      <c r="G199" s="526"/>
      <c r="H199" s="596">
        <v>145020</v>
      </c>
      <c r="I199" s="711" t="s">
        <v>1346</v>
      </c>
      <c r="J199" s="831"/>
      <c r="K199" s="740"/>
      <c r="L199" s="736"/>
      <c r="M199" s="736"/>
      <c r="N199" s="581"/>
      <c r="O199" s="595">
        <v>440.00000000000006</v>
      </c>
      <c r="P199" s="595">
        <v>495.00000000000006</v>
      </c>
      <c r="Q199" s="627" t="str">
        <f>IF(COUNTIF($H$5:H199,H199)&gt;1,"重複","")</f>
        <v/>
      </c>
    </row>
    <row r="200" spans="1:17" s="78" customFormat="1" ht="25.9" customHeight="1" x14ac:dyDescent="0.15">
      <c r="A200" s="1143">
        <v>145100</v>
      </c>
      <c r="B200" s="1143"/>
      <c r="C200" s="1143"/>
      <c r="D200" s="1143"/>
      <c r="E200" s="1143"/>
      <c r="F200" s="1143"/>
      <c r="G200" s="526"/>
      <c r="H200" s="596">
        <v>145100</v>
      </c>
      <c r="I200" s="710" t="s">
        <v>313</v>
      </c>
      <c r="J200" s="737"/>
      <c r="K200" s="740"/>
      <c r="L200" s="736"/>
      <c r="M200" s="736"/>
      <c r="N200" s="581"/>
      <c r="O200" s="595">
        <v>330</v>
      </c>
      <c r="P200" s="595">
        <v>385.00000000000006</v>
      </c>
      <c r="Q200" s="627" t="str">
        <f>IF(COUNTIF($H$5:H200,H200)&gt;1,"重複","")</f>
        <v/>
      </c>
    </row>
    <row r="201" spans="1:17" s="78" customFormat="1" ht="25.9" customHeight="1" x14ac:dyDescent="0.15">
      <c r="A201" s="1143">
        <v>145110</v>
      </c>
      <c r="B201" s="1143"/>
      <c r="C201" s="1143"/>
      <c r="D201" s="1143"/>
      <c r="E201" s="1143"/>
      <c r="F201" s="1143"/>
      <c r="G201" s="526"/>
      <c r="H201" s="596">
        <v>145110</v>
      </c>
      <c r="I201" s="711" t="s">
        <v>547</v>
      </c>
      <c r="J201" s="737"/>
      <c r="K201" s="740"/>
      <c r="L201" s="736"/>
      <c r="M201" s="736"/>
      <c r="N201" s="581"/>
      <c r="O201" s="595">
        <v>330</v>
      </c>
      <c r="P201" s="595">
        <v>385.00000000000006</v>
      </c>
      <c r="Q201" s="627" t="str">
        <f>IF(COUNTIF($H$5:H201,H201)&gt;1,"重複","")</f>
        <v/>
      </c>
    </row>
    <row r="202" spans="1:17" s="78" customFormat="1" ht="25.9" customHeight="1" x14ac:dyDescent="0.15">
      <c r="A202" s="1143">
        <v>145120</v>
      </c>
      <c r="B202" s="1143"/>
      <c r="C202" s="1143"/>
      <c r="D202" s="1143"/>
      <c r="E202" s="1143"/>
      <c r="F202" s="1143"/>
      <c r="G202" s="526"/>
      <c r="H202" s="596">
        <v>145120</v>
      </c>
      <c r="I202" s="710" t="s">
        <v>548</v>
      </c>
      <c r="J202" s="736"/>
      <c r="K202" s="740"/>
      <c r="L202" s="736"/>
      <c r="M202" s="736"/>
      <c r="N202" s="581"/>
      <c r="O202" s="595">
        <v>330</v>
      </c>
      <c r="P202" s="595">
        <v>385.00000000000006</v>
      </c>
      <c r="Q202" s="627" t="str">
        <f>IF(COUNTIF($H$5:H202,H202)&gt;1,"重複","")</f>
        <v/>
      </c>
    </row>
    <row r="203" spans="1:17" s="78" customFormat="1" ht="25.9" customHeight="1" x14ac:dyDescent="0.15">
      <c r="A203" s="1143"/>
      <c r="B203" s="1143"/>
      <c r="C203" s="1143"/>
      <c r="D203" s="1143"/>
      <c r="E203" s="1143"/>
      <c r="F203" s="1143"/>
      <c r="G203" s="526"/>
      <c r="H203" s="597" t="s">
        <v>835</v>
      </c>
      <c r="I203" s="709"/>
      <c r="J203" s="737"/>
      <c r="K203" s="740"/>
      <c r="L203" s="736"/>
      <c r="M203" s="736"/>
      <c r="N203" s="581"/>
      <c r="O203" s="592"/>
      <c r="P203" s="592"/>
      <c r="Q203" s="627" t="str">
        <f>IF(COUNTIF($H$5:H203,H203)&gt;1,"重複","")</f>
        <v/>
      </c>
    </row>
    <row r="204" spans="1:17" s="78" customFormat="1" ht="25.9" customHeight="1" x14ac:dyDescent="0.15">
      <c r="A204" s="1143">
        <v>100501</v>
      </c>
      <c r="B204" s="1143"/>
      <c r="C204" s="1143"/>
      <c r="D204" s="1143"/>
      <c r="E204" s="1143"/>
      <c r="F204" s="1143"/>
      <c r="G204" s="526"/>
      <c r="H204" s="596">
        <v>100501</v>
      </c>
      <c r="I204" s="710" t="s">
        <v>314</v>
      </c>
      <c r="J204" s="736"/>
      <c r="K204" s="740"/>
      <c r="L204" s="736"/>
      <c r="M204" s="736"/>
      <c r="N204" s="581"/>
      <c r="O204" s="595">
        <v>880.00000000000011</v>
      </c>
      <c r="P204" s="595">
        <v>990.00000000000011</v>
      </c>
      <c r="Q204" s="627" t="str">
        <f>IF(COUNTIF($H$5:H204,H204)&gt;1,"重複","")</f>
        <v/>
      </c>
    </row>
    <row r="205" spans="1:17" s="78" customFormat="1" ht="25.9" customHeight="1" x14ac:dyDescent="0.15">
      <c r="A205" s="1143">
        <v>100502</v>
      </c>
      <c r="B205" s="1143"/>
      <c r="C205" s="1143"/>
      <c r="D205" s="1143"/>
      <c r="E205" s="1143"/>
      <c r="F205" s="1143"/>
      <c r="G205" s="526"/>
      <c r="H205" s="596">
        <v>100502</v>
      </c>
      <c r="I205" s="711" t="s">
        <v>83</v>
      </c>
      <c r="J205" s="831"/>
      <c r="K205" s="740"/>
      <c r="L205" s="736"/>
      <c r="M205" s="736"/>
      <c r="N205" s="581"/>
      <c r="O205" s="595">
        <v>880.00000000000011</v>
      </c>
      <c r="P205" s="595">
        <v>990.00000000000011</v>
      </c>
      <c r="Q205" s="627" t="str">
        <f>IF(COUNTIF($H$5:H205,H205)&gt;1,"重複","")</f>
        <v/>
      </c>
    </row>
    <row r="206" spans="1:17" s="78" customFormat="1" ht="25.9" customHeight="1" x14ac:dyDescent="0.15">
      <c r="A206" s="1143"/>
      <c r="B206" s="1143"/>
      <c r="C206" s="1143"/>
      <c r="D206" s="1143"/>
      <c r="E206" s="1143"/>
      <c r="F206" s="1143"/>
      <c r="G206" s="526"/>
      <c r="H206" s="597" t="s">
        <v>836</v>
      </c>
      <c r="I206" s="709"/>
      <c r="J206" s="737"/>
      <c r="K206" s="740"/>
      <c r="L206" s="736"/>
      <c r="M206" s="736"/>
      <c r="N206" s="581"/>
      <c r="O206" s="592"/>
      <c r="P206" s="592"/>
      <c r="Q206" s="627" t="str">
        <f>IF(COUNTIF($H$5:H206,H206)&gt;1,"重複","")</f>
        <v/>
      </c>
    </row>
    <row r="207" spans="1:17" s="78" customFormat="1" ht="25.9" customHeight="1" x14ac:dyDescent="0.15">
      <c r="A207" s="1143">
        <v>101100</v>
      </c>
      <c r="B207" s="1143"/>
      <c r="C207" s="1143"/>
      <c r="D207" s="1143"/>
      <c r="E207" s="1143"/>
      <c r="F207" s="1143"/>
      <c r="G207" s="526"/>
      <c r="H207" s="596">
        <v>101100</v>
      </c>
      <c r="I207" s="711" t="s">
        <v>549</v>
      </c>
      <c r="J207" s="831"/>
      <c r="K207" s="740"/>
      <c r="L207" s="736"/>
      <c r="M207" s="736"/>
      <c r="N207" s="581"/>
      <c r="O207" s="595">
        <v>495.00000000000006</v>
      </c>
      <c r="P207" s="595">
        <v>550</v>
      </c>
      <c r="Q207" s="627" t="str">
        <f>IF(COUNTIF($H$5:H207,H207)&gt;1,"重複","")</f>
        <v/>
      </c>
    </row>
    <row r="208" spans="1:17" s="78" customFormat="1" ht="25.9" customHeight="1" x14ac:dyDescent="0.15">
      <c r="A208" s="1143">
        <v>101110</v>
      </c>
      <c r="B208" s="1143"/>
      <c r="C208" s="1143"/>
      <c r="D208" s="1143"/>
      <c r="E208" s="1143"/>
      <c r="F208" s="1143"/>
      <c r="G208" s="526"/>
      <c r="H208" s="596">
        <v>101110</v>
      </c>
      <c r="I208" s="711" t="s">
        <v>550</v>
      </c>
      <c r="J208" s="736"/>
      <c r="K208" s="740"/>
      <c r="L208" s="736"/>
      <c r="M208" s="736"/>
      <c r="N208" s="581"/>
      <c r="O208" s="595">
        <v>605</v>
      </c>
      <c r="P208" s="595">
        <v>715.00000000000011</v>
      </c>
      <c r="Q208" s="627" t="str">
        <f>IF(COUNTIF($H$5:H208,H208)&gt;1,"重複","")</f>
        <v/>
      </c>
    </row>
    <row r="209" spans="1:17" s="78" customFormat="1" ht="25.9" customHeight="1" x14ac:dyDescent="0.15">
      <c r="A209" s="1143">
        <v>101120</v>
      </c>
      <c r="B209" s="1143"/>
      <c r="C209" s="1143"/>
      <c r="D209" s="1143"/>
      <c r="E209" s="1143"/>
      <c r="F209" s="1143"/>
      <c r="G209" s="526"/>
      <c r="H209" s="596">
        <v>101120</v>
      </c>
      <c r="I209" s="711" t="s">
        <v>551</v>
      </c>
      <c r="J209" s="737"/>
      <c r="K209" s="740"/>
      <c r="L209" s="736"/>
      <c r="M209" s="736"/>
      <c r="N209" s="581"/>
      <c r="O209" s="595">
        <v>605</v>
      </c>
      <c r="P209" s="595">
        <v>715.00000000000011</v>
      </c>
      <c r="Q209" s="627" t="str">
        <f>IF(COUNTIF($H$5:H209,H209)&gt;1,"重複","")</f>
        <v/>
      </c>
    </row>
    <row r="210" spans="1:17" s="78" customFormat="1" ht="25.9" customHeight="1" x14ac:dyDescent="0.15">
      <c r="A210" s="1143">
        <v>101130</v>
      </c>
      <c r="B210" s="1143"/>
      <c r="C210" s="1143"/>
      <c r="D210" s="1143"/>
      <c r="E210" s="1143"/>
      <c r="F210" s="1143"/>
      <c r="G210" s="526"/>
      <c r="H210" s="596">
        <v>101130</v>
      </c>
      <c r="I210" s="711" t="s">
        <v>552</v>
      </c>
      <c r="J210" s="831"/>
      <c r="K210" s="740"/>
      <c r="L210" s="736"/>
      <c r="M210" s="736"/>
      <c r="N210" s="581"/>
      <c r="O210" s="595">
        <v>605</v>
      </c>
      <c r="P210" s="595">
        <v>715.00000000000011</v>
      </c>
      <c r="Q210" s="627" t="str">
        <f>IF(COUNTIF($H$5:H210,H210)&gt;1,"重複","")</f>
        <v/>
      </c>
    </row>
    <row r="211" spans="1:17" s="78" customFormat="1" ht="25.9" customHeight="1" x14ac:dyDescent="0.15">
      <c r="A211" s="1143">
        <v>101140</v>
      </c>
      <c r="B211" s="1143"/>
      <c r="C211" s="1143"/>
      <c r="D211" s="1143"/>
      <c r="E211" s="1143"/>
      <c r="F211" s="1143"/>
      <c r="G211" s="526"/>
      <c r="H211" s="596">
        <v>101140</v>
      </c>
      <c r="I211" s="711" t="s">
        <v>553</v>
      </c>
      <c r="J211" s="737"/>
      <c r="K211" s="740"/>
      <c r="L211" s="736"/>
      <c r="M211" s="736"/>
      <c r="N211" s="581"/>
      <c r="O211" s="595">
        <v>605</v>
      </c>
      <c r="P211" s="595">
        <v>715.00000000000011</v>
      </c>
      <c r="Q211" s="627" t="str">
        <f>IF(COUNTIF($H$5:H211,H211)&gt;1,"重複","")</f>
        <v/>
      </c>
    </row>
    <row r="212" spans="1:17" s="78" customFormat="1" ht="25.9" customHeight="1" x14ac:dyDescent="0.15">
      <c r="A212" s="1143">
        <v>101150</v>
      </c>
      <c r="B212" s="1143"/>
      <c r="C212" s="1143"/>
      <c r="D212" s="1143"/>
      <c r="E212" s="1143"/>
      <c r="F212" s="1143"/>
      <c r="G212" s="516"/>
      <c r="H212" s="596">
        <v>101150</v>
      </c>
      <c r="I212" s="711" t="s">
        <v>84</v>
      </c>
      <c r="J212" s="737"/>
      <c r="K212" s="740"/>
      <c r="L212" s="736"/>
      <c r="M212" s="736"/>
      <c r="N212" s="581"/>
      <c r="O212" s="595">
        <v>605</v>
      </c>
      <c r="P212" s="595">
        <v>715.00000000000011</v>
      </c>
      <c r="Q212" s="627" t="str">
        <f>IF(COUNTIF($H$5:H212,H212)&gt;1,"重複","")</f>
        <v/>
      </c>
    </row>
    <row r="213" spans="1:17" s="78" customFormat="1" ht="25.9" customHeight="1" x14ac:dyDescent="0.15">
      <c r="A213" s="1143"/>
      <c r="B213" s="1143"/>
      <c r="C213" s="1143"/>
      <c r="D213" s="1143"/>
      <c r="E213" s="1143"/>
      <c r="F213" s="1143"/>
      <c r="G213" s="526"/>
      <c r="H213" s="597" t="s">
        <v>1350</v>
      </c>
      <c r="I213" s="709"/>
      <c r="J213" s="737"/>
      <c r="K213" s="740"/>
      <c r="L213" s="736"/>
      <c r="M213" s="736"/>
      <c r="N213" s="581"/>
      <c r="O213" s="592"/>
      <c r="P213" s="592"/>
      <c r="Q213" s="627" t="str">
        <f>IF(COUNTIF($H$5:H213,H213)&gt;1,"重複","")</f>
        <v/>
      </c>
    </row>
    <row r="214" spans="1:17" s="78" customFormat="1" ht="25.9" customHeight="1" x14ac:dyDescent="0.15">
      <c r="A214" s="1143">
        <v>939114</v>
      </c>
      <c r="B214" s="1143"/>
      <c r="C214" s="1143"/>
      <c r="D214" s="1143"/>
      <c r="E214" s="1143"/>
      <c r="F214" s="1143"/>
      <c r="G214" s="526"/>
      <c r="H214" s="596">
        <v>939114</v>
      </c>
      <c r="I214" s="711" t="s">
        <v>1351</v>
      </c>
      <c r="J214" s="737"/>
      <c r="K214" s="740"/>
      <c r="L214" s="736"/>
      <c r="M214" s="736"/>
      <c r="N214" s="581"/>
      <c r="O214" s="595">
        <v>2200</v>
      </c>
      <c r="P214" s="595">
        <v>2442</v>
      </c>
      <c r="Q214" s="627" t="str">
        <f>IF(COUNTIF($H$5:H214,H214)&gt;1,"重複","")</f>
        <v/>
      </c>
    </row>
    <row r="215" spans="1:17" s="78" customFormat="1" ht="25.9" customHeight="1" x14ac:dyDescent="0.15">
      <c r="A215" s="1143"/>
      <c r="B215" s="1143"/>
      <c r="C215" s="1143"/>
      <c r="D215" s="1143"/>
      <c r="E215" s="1143"/>
      <c r="F215" s="1143"/>
      <c r="G215" s="526"/>
      <c r="H215" s="597" t="s">
        <v>1352</v>
      </c>
      <c r="I215" s="709"/>
      <c r="J215" s="737"/>
      <c r="K215" s="740"/>
      <c r="L215" s="736"/>
      <c r="M215" s="736"/>
      <c r="N215" s="581"/>
      <c r="O215" s="592"/>
      <c r="P215" s="592"/>
      <c r="Q215" s="627" t="str">
        <f>IF(COUNTIF($H$5:H215,H215)&gt;1,"重複","")</f>
        <v/>
      </c>
    </row>
    <row r="216" spans="1:17" s="78" customFormat="1" ht="25.9" customHeight="1" x14ac:dyDescent="0.15">
      <c r="A216" s="1143" t="s">
        <v>1422</v>
      </c>
      <c r="B216" s="1143"/>
      <c r="C216" s="1143"/>
      <c r="D216" s="1143"/>
      <c r="E216" s="1143"/>
      <c r="F216" s="1143"/>
      <c r="G216" s="526"/>
      <c r="H216" s="613" t="s">
        <v>1353</v>
      </c>
      <c r="I216" s="711" t="s">
        <v>1352</v>
      </c>
      <c r="J216" s="737"/>
      <c r="K216" s="740"/>
      <c r="L216" s="736"/>
      <c r="M216" s="736"/>
      <c r="N216" s="581"/>
      <c r="O216" s="594">
        <v>0</v>
      </c>
      <c r="P216" s="594">
        <v>0</v>
      </c>
      <c r="Q216" s="627" t="str">
        <f>IF(COUNTIF($H$5:H216,H216)&gt;1,"重複","")</f>
        <v/>
      </c>
    </row>
    <row r="217" spans="1:17" s="78" customFormat="1" ht="25.9" customHeight="1" x14ac:dyDescent="0.15">
      <c r="A217" s="1143" t="s">
        <v>797</v>
      </c>
      <c r="B217" s="1143"/>
      <c r="C217" s="1143"/>
      <c r="D217" s="1143"/>
      <c r="E217" s="1143"/>
      <c r="F217" s="1143"/>
      <c r="G217" s="526"/>
      <c r="H217" s="599" t="s">
        <v>797</v>
      </c>
      <c r="I217" s="644"/>
      <c r="J217" s="831"/>
      <c r="K217" s="832"/>
      <c r="L217" s="736"/>
      <c r="M217" s="736"/>
      <c r="N217" s="581"/>
      <c r="O217" s="592"/>
      <c r="P217" s="592"/>
      <c r="Q217" s="627" t="str">
        <f>IF(COUNTIF($H$5:H217,H217)&gt;1,"重複","")</f>
        <v/>
      </c>
    </row>
    <row r="218" spans="1:17" s="78" customFormat="1" ht="25.9" customHeight="1" x14ac:dyDescent="0.15">
      <c r="A218" s="1143" t="s">
        <v>798</v>
      </c>
      <c r="B218" s="1143"/>
      <c r="C218" s="1143"/>
      <c r="D218" s="1143"/>
      <c r="E218" s="1143"/>
      <c r="F218" s="1143"/>
      <c r="G218" s="516"/>
      <c r="H218" s="645" t="s">
        <v>798</v>
      </c>
      <c r="I218" s="646" t="s">
        <v>799</v>
      </c>
      <c r="J218" s="737"/>
      <c r="K218" s="740" t="s">
        <v>1563</v>
      </c>
      <c r="L218" s="736"/>
      <c r="M218" s="736"/>
      <c r="N218" s="581"/>
      <c r="O218" s="642" t="s">
        <v>1457</v>
      </c>
      <c r="P218" s="642"/>
      <c r="Q218" s="627" t="str">
        <f>IF(COUNTIF($H$5:H218,H218)&gt;1,"重複","")</f>
        <v/>
      </c>
    </row>
    <row r="219" spans="1:17" s="78" customFormat="1" ht="25.9" customHeight="1" x14ac:dyDescent="0.15">
      <c r="A219" s="1143" t="s">
        <v>800</v>
      </c>
      <c r="B219" s="1143"/>
      <c r="C219" s="1143"/>
      <c r="D219" s="1143"/>
      <c r="E219" s="1143"/>
      <c r="F219" s="1143"/>
      <c r="G219" s="526"/>
      <c r="H219" s="645" t="s">
        <v>801</v>
      </c>
      <c r="I219" s="646" t="s">
        <v>802</v>
      </c>
      <c r="J219" s="831"/>
      <c r="K219" s="740" t="s">
        <v>1563</v>
      </c>
      <c r="L219" s="736"/>
      <c r="M219" s="736"/>
      <c r="N219" s="581"/>
      <c r="O219" s="642" t="s">
        <v>1457</v>
      </c>
      <c r="P219" s="642"/>
      <c r="Q219" s="627" t="str">
        <f>IF(COUNTIF($H$5:H219,H219)&gt;1,"重複","")</f>
        <v/>
      </c>
    </row>
    <row r="220" spans="1:17" s="78" customFormat="1" ht="25.9" customHeight="1" x14ac:dyDescent="0.15">
      <c r="A220" s="1143"/>
      <c r="B220" s="1143"/>
      <c r="C220" s="1143"/>
      <c r="D220" s="1143"/>
      <c r="E220" s="1143"/>
      <c r="F220" s="1143"/>
      <c r="G220" s="516"/>
      <c r="H220" s="695" t="s">
        <v>803</v>
      </c>
      <c r="I220" s="647"/>
      <c r="J220" s="737"/>
      <c r="K220" s="740"/>
      <c r="L220" s="736"/>
      <c r="M220" s="736"/>
      <c r="N220" s="581"/>
      <c r="O220" s="592"/>
      <c r="P220" s="592"/>
      <c r="Q220" s="627" t="str">
        <f>IF(COUNTIF($H$5:H220,H220)&gt;1,"重複","")</f>
        <v/>
      </c>
    </row>
    <row r="221" spans="1:17" s="78" customFormat="1" ht="25.9" customHeight="1" x14ac:dyDescent="0.15">
      <c r="A221" s="1143" t="s">
        <v>804</v>
      </c>
      <c r="B221" s="1143"/>
      <c r="C221" s="1143"/>
      <c r="D221" s="1143"/>
      <c r="E221" s="1143"/>
      <c r="F221" s="1143"/>
      <c r="G221" s="526"/>
      <c r="H221" s="645" t="s">
        <v>804</v>
      </c>
      <c r="I221" s="646" t="s">
        <v>805</v>
      </c>
      <c r="J221" s="737"/>
      <c r="K221" s="740" t="s">
        <v>1563</v>
      </c>
      <c r="L221" s="736"/>
      <c r="M221" s="736"/>
      <c r="N221" s="581"/>
      <c r="O221" s="642" t="s">
        <v>1457</v>
      </c>
      <c r="P221" s="642"/>
      <c r="Q221" s="627" t="str">
        <f>IF(COUNTIF($H$5:H221,H221)&gt;1,"重複","")</f>
        <v/>
      </c>
    </row>
    <row r="222" spans="1:17" s="78" customFormat="1" ht="25.9" customHeight="1" x14ac:dyDescent="0.15">
      <c r="A222" s="1143" t="s">
        <v>806</v>
      </c>
      <c r="B222" s="1143"/>
      <c r="C222" s="1143"/>
      <c r="D222" s="1143"/>
      <c r="E222" s="1143"/>
      <c r="F222" s="1143"/>
      <c r="G222" s="516"/>
      <c r="H222" s="645" t="s">
        <v>807</v>
      </c>
      <c r="I222" s="646" t="s">
        <v>808</v>
      </c>
      <c r="J222" s="833"/>
      <c r="K222" s="740" t="s">
        <v>1563</v>
      </c>
      <c r="L222" s="834"/>
      <c r="M222" s="834"/>
      <c r="N222" s="835"/>
      <c r="O222" s="642" t="s">
        <v>1457</v>
      </c>
      <c r="P222" s="642"/>
      <c r="Q222" s="627" t="str">
        <f>IF(COUNTIF($H$5:H222,H222)&gt;1,"重複","")</f>
        <v/>
      </c>
    </row>
    <row r="223" spans="1:17" s="78" customFormat="1" ht="25.9" customHeight="1" x14ac:dyDescent="0.15">
      <c r="A223" s="1143" t="s">
        <v>809</v>
      </c>
      <c r="B223" s="1143"/>
      <c r="C223" s="1143"/>
      <c r="D223" s="1143"/>
      <c r="E223" s="1143"/>
      <c r="F223" s="1143"/>
      <c r="G223" s="526"/>
      <c r="H223" s="645" t="s">
        <v>809</v>
      </c>
      <c r="I223" s="646" t="s">
        <v>810</v>
      </c>
      <c r="J223" s="831"/>
      <c r="K223" s="740" t="s">
        <v>1563</v>
      </c>
      <c r="L223" s="736"/>
      <c r="M223" s="736"/>
      <c r="N223" s="581"/>
      <c r="O223" s="642" t="s">
        <v>1457</v>
      </c>
      <c r="P223" s="642"/>
      <c r="Q223" s="627" t="str">
        <f>IF(COUNTIF($H$5:H223,H223)&gt;1,"重複","")</f>
        <v/>
      </c>
    </row>
    <row r="224" spans="1:17" s="78" customFormat="1" ht="25.9" customHeight="1" x14ac:dyDescent="0.15">
      <c r="A224" s="1143" t="s">
        <v>811</v>
      </c>
      <c r="B224" s="1143"/>
      <c r="C224" s="1143"/>
      <c r="D224" s="1143"/>
      <c r="E224" s="1143"/>
      <c r="F224" s="1143"/>
      <c r="G224" s="526"/>
      <c r="H224" s="648" t="s">
        <v>811</v>
      </c>
      <c r="I224" s="649" t="s">
        <v>812</v>
      </c>
      <c r="J224" s="736"/>
      <c r="K224" s="740" t="s">
        <v>1563</v>
      </c>
      <c r="L224" s="736"/>
      <c r="M224" s="736"/>
      <c r="N224" s="581"/>
      <c r="O224" s="642" t="s">
        <v>1457</v>
      </c>
      <c r="P224" s="642"/>
      <c r="Q224" s="627" t="str">
        <f>IF(COUNTIF($H$5:H224,H224)&gt;1,"重複","")</f>
        <v/>
      </c>
    </row>
    <row r="225" spans="1:17" s="78" customFormat="1" ht="25.9" customHeight="1" x14ac:dyDescent="0.15">
      <c r="A225" s="1143"/>
      <c r="B225" s="1143"/>
      <c r="C225" s="1143"/>
      <c r="D225" s="1143"/>
      <c r="E225" s="1143"/>
      <c r="F225" s="1143"/>
      <c r="G225" s="526"/>
      <c r="H225" s="650" t="s">
        <v>1419</v>
      </c>
      <c r="I225" s="651"/>
      <c r="J225" s="624"/>
      <c r="K225" s="828"/>
      <c r="L225" s="779"/>
      <c r="M225" s="779"/>
      <c r="N225" s="779"/>
      <c r="O225" s="651"/>
      <c r="P225" s="651"/>
      <c r="Q225" s="627" t="str">
        <f>IF(COUNTIF($H$5:H225,H225)&gt;1,"重複","")</f>
        <v/>
      </c>
    </row>
    <row r="226" spans="1:17" s="78" customFormat="1" ht="25.9" customHeight="1" x14ac:dyDescent="0.15">
      <c r="A226" s="1143"/>
      <c r="B226" s="1143"/>
      <c r="C226" s="1143"/>
      <c r="D226" s="1143"/>
      <c r="E226" s="1143"/>
      <c r="F226" s="1143"/>
      <c r="G226" s="526"/>
      <c r="H226" s="652"/>
      <c r="I226" s="653"/>
      <c r="J226" s="773"/>
      <c r="K226" s="836"/>
      <c r="L226" s="626"/>
      <c r="M226" s="626"/>
      <c r="N226" s="626"/>
      <c r="O226" s="653"/>
      <c r="P226" s="653"/>
      <c r="Q226" s="627" t="str">
        <f>IF(COUNTIF($H$5:H226,H226)&gt;1,"重複","")</f>
        <v/>
      </c>
    </row>
    <row r="227" spans="1:17" s="78" customFormat="1" ht="25.9" customHeight="1" x14ac:dyDescent="0.15">
      <c r="A227" s="1143"/>
      <c r="B227" s="1143"/>
      <c r="C227" s="1143"/>
      <c r="D227" s="1143"/>
      <c r="E227" s="1143"/>
      <c r="F227" s="1143"/>
      <c r="G227" s="526"/>
      <c r="H227" s="597" t="s">
        <v>814</v>
      </c>
      <c r="I227" s="580"/>
      <c r="J227" s="737"/>
      <c r="K227" s="740"/>
      <c r="L227" s="736"/>
      <c r="M227" s="736"/>
      <c r="N227" s="581"/>
      <c r="O227" s="592"/>
      <c r="P227" s="592"/>
      <c r="Q227" s="627" t="str">
        <f>IF(COUNTIF($H$5:H227,H227)&gt;1,"重複","")</f>
        <v>重複</v>
      </c>
    </row>
    <row r="228" spans="1:17" s="78" customFormat="1" ht="25.9" customHeight="1" x14ac:dyDescent="0.15">
      <c r="A228" s="1143">
        <v>111210</v>
      </c>
      <c r="B228" s="1143"/>
      <c r="C228" s="1143"/>
      <c r="D228" s="1143"/>
      <c r="E228" s="1143"/>
      <c r="F228" s="1143"/>
      <c r="G228" s="526"/>
      <c r="H228" s="596">
        <v>111210</v>
      </c>
      <c r="I228" s="621" t="s">
        <v>815</v>
      </c>
      <c r="J228" s="737"/>
      <c r="K228" s="739" t="s">
        <v>1562</v>
      </c>
      <c r="L228" s="736"/>
      <c r="M228" s="736"/>
      <c r="N228" s="581"/>
      <c r="O228" s="595">
        <v>1925.0000000000002</v>
      </c>
      <c r="P228" s="595">
        <v>2145</v>
      </c>
      <c r="Q228" s="627" t="str">
        <f>IF(COUNTIF($H$5:H228,H228)&gt;1,"重複","")</f>
        <v>重複</v>
      </c>
    </row>
    <row r="229" spans="1:17" s="78" customFormat="1" ht="25.9" customHeight="1" x14ac:dyDescent="0.15">
      <c r="A229" s="1143">
        <v>111311</v>
      </c>
      <c r="B229" s="1143"/>
      <c r="C229" s="1143"/>
      <c r="D229" s="1143"/>
      <c r="E229" s="1143"/>
      <c r="F229" s="1143"/>
      <c r="G229" s="526"/>
      <c r="H229" s="596">
        <v>111311</v>
      </c>
      <c r="I229" s="621" t="s">
        <v>653</v>
      </c>
      <c r="J229" s="736"/>
      <c r="K229" s="739" t="s">
        <v>1562</v>
      </c>
      <c r="L229" s="736"/>
      <c r="M229" s="736"/>
      <c r="N229" s="581"/>
      <c r="O229" s="595">
        <v>1815.0000000000002</v>
      </c>
      <c r="P229" s="595">
        <v>2035.0000000000002</v>
      </c>
      <c r="Q229" s="627" t="str">
        <f>IF(COUNTIF($H$5:H229,H229)&gt;1,"重複","")</f>
        <v>重複</v>
      </c>
    </row>
    <row r="230" spans="1:17" s="78" customFormat="1" ht="25.9" customHeight="1" x14ac:dyDescent="0.15">
      <c r="A230" s="1143">
        <v>111410</v>
      </c>
      <c r="B230" s="1143"/>
      <c r="C230" s="1143"/>
      <c r="D230" s="1143"/>
      <c r="E230" s="1143"/>
      <c r="F230" s="1143"/>
      <c r="G230" s="516"/>
      <c r="H230" s="596">
        <v>111410</v>
      </c>
      <c r="I230" s="641" t="s">
        <v>447</v>
      </c>
      <c r="J230" s="736"/>
      <c r="K230" s="739" t="s">
        <v>1562</v>
      </c>
      <c r="L230" s="736"/>
      <c r="M230" s="736"/>
      <c r="N230" s="581"/>
      <c r="O230" s="595">
        <v>1815.0000000000002</v>
      </c>
      <c r="P230" s="595">
        <v>2035.0000000000002</v>
      </c>
      <c r="Q230" s="627" t="str">
        <f>IF(COUNTIF($H$5:H230,H230)&gt;1,"重複","")</f>
        <v>重複</v>
      </c>
    </row>
    <row r="231" spans="1:17" s="78" customFormat="1" ht="25.9" customHeight="1" x14ac:dyDescent="0.15">
      <c r="A231" s="1143">
        <v>111510</v>
      </c>
      <c r="B231" s="1143"/>
      <c r="C231" s="1143"/>
      <c r="D231" s="1143"/>
      <c r="E231" s="1143"/>
      <c r="F231" s="1143"/>
      <c r="G231" s="526"/>
      <c r="H231" s="596">
        <v>111510</v>
      </c>
      <c r="I231" s="621" t="s">
        <v>448</v>
      </c>
      <c r="J231" s="736"/>
      <c r="K231" s="739" t="s">
        <v>1562</v>
      </c>
      <c r="L231" s="736"/>
      <c r="M231" s="736"/>
      <c r="N231" s="581"/>
      <c r="O231" s="595">
        <v>2145</v>
      </c>
      <c r="P231" s="595">
        <v>2420</v>
      </c>
      <c r="Q231" s="627" t="str">
        <f>IF(COUNTIF($H$5:H231,H231)&gt;1,"重複","")</f>
        <v>重複</v>
      </c>
    </row>
    <row r="232" spans="1:17" s="78" customFormat="1" ht="25.9" customHeight="1" x14ac:dyDescent="0.15">
      <c r="A232" s="1143">
        <v>215000</v>
      </c>
      <c r="B232" s="1143"/>
      <c r="C232" s="1143"/>
      <c r="D232" s="1143"/>
      <c r="E232" s="1143"/>
      <c r="F232" s="1143"/>
      <c r="G232" s="526"/>
      <c r="H232" s="596">
        <v>215000</v>
      </c>
      <c r="I232" s="621" t="s">
        <v>60</v>
      </c>
      <c r="J232" s="736"/>
      <c r="K232" s="739" t="s">
        <v>1562</v>
      </c>
      <c r="L232" s="736"/>
      <c r="M232" s="736"/>
      <c r="N232" s="581"/>
      <c r="O232" s="595">
        <v>2970.0000000000005</v>
      </c>
      <c r="P232" s="595">
        <v>3300.0000000000005</v>
      </c>
      <c r="Q232" s="627" t="str">
        <f>IF(COUNTIF($H$5:H232,H232)&gt;1,"重複","")</f>
        <v>重複</v>
      </c>
    </row>
    <row r="233" spans="1:17" s="78" customFormat="1" ht="25.9" customHeight="1" x14ac:dyDescent="0.15">
      <c r="A233" s="1143">
        <v>217200</v>
      </c>
      <c r="B233" s="1143"/>
      <c r="C233" s="1143"/>
      <c r="D233" s="1143"/>
      <c r="E233" s="1143"/>
      <c r="F233" s="1143"/>
      <c r="G233" s="516"/>
      <c r="H233" s="596">
        <v>217200</v>
      </c>
      <c r="I233" s="621" t="s">
        <v>449</v>
      </c>
      <c r="J233" s="736"/>
      <c r="K233" s="739" t="s">
        <v>1562</v>
      </c>
      <c r="L233" s="736"/>
      <c r="M233" s="736"/>
      <c r="N233" s="581"/>
      <c r="O233" s="595">
        <v>2475</v>
      </c>
      <c r="P233" s="595">
        <v>2750</v>
      </c>
      <c r="Q233" s="627" t="str">
        <f>IF(COUNTIF($H$5:H233,H233)&gt;1,"重複","")</f>
        <v>重複</v>
      </c>
    </row>
    <row r="234" spans="1:17" s="78" customFormat="1" ht="25.9" customHeight="1" x14ac:dyDescent="0.15">
      <c r="A234" s="1143">
        <v>217300</v>
      </c>
      <c r="B234" s="1143"/>
      <c r="C234" s="1143"/>
      <c r="D234" s="1143"/>
      <c r="E234" s="1143"/>
      <c r="F234" s="1143"/>
      <c r="G234" s="526"/>
      <c r="H234" s="596">
        <v>217300</v>
      </c>
      <c r="I234" s="621" t="s">
        <v>450</v>
      </c>
      <c r="J234" s="737"/>
      <c r="K234" s="739" t="s">
        <v>1562</v>
      </c>
      <c r="L234" s="736"/>
      <c r="M234" s="736"/>
      <c r="N234" s="581"/>
      <c r="O234" s="595">
        <v>2475</v>
      </c>
      <c r="P234" s="595">
        <v>2750</v>
      </c>
      <c r="Q234" s="627" t="str">
        <f>IF(COUNTIF($H$5:H234,H234)&gt;1,"重複","")</f>
        <v>重複</v>
      </c>
    </row>
    <row r="235" spans="1:17" s="78" customFormat="1" ht="25.9" customHeight="1" x14ac:dyDescent="0.15">
      <c r="A235" s="1143">
        <v>217400</v>
      </c>
      <c r="B235" s="1143"/>
      <c r="C235" s="1143"/>
      <c r="D235" s="1143"/>
      <c r="E235" s="1143"/>
      <c r="F235" s="1143"/>
      <c r="G235" s="526"/>
      <c r="H235" s="596">
        <v>217400</v>
      </c>
      <c r="I235" s="621" t="s">
        <v>451</v>
      </c>
      <c r="J235" s="736"/>
      <c r="K235" s="739" t="s">
        <v>1562</v>
      </c>
      <c r="L235" s="736"/>
      <c r="M235" s="736"/>
      <c r="N235" s="581"/>
      <c r="O235" s="595">
        <v>2475</v>
      </c>
      <c r="P235" s="595">
        <v>2750</v>
      </c>
      <c r="Q235" s="627" t="str">
        <f>IF(COUNTIF($H$5:H235,H235)&gt;1,"重複","")</f>
        <v>重複</v>
      </c>
    </row>
    <row r="236" spans="1:17" s="78" customFormat="1" ht="25.9" customHeight="1" x14ac:dyDescent="0.15">
      <c r="A236" s="1143">
        <v>217500</v>
      </c>
      <c r="B236" s="1143"/>
      <c r="C236" s="1143"/>
      <c r="D236" s="1143"/>
      <c r="E236" s="1143"/>
      <c r="F236" s="1143"/>
      <c r="G236" s="526"/>
      <c r="H236" s="596">
        <v>217500</v>
      </c>
      <c r="I236" s="621" t="s">
        <v>61</v>
      </c>
      <c r="J236" s="737"/>
      <c r="K236" s="739" t="s">
        <v>1562</v>
      </c>
      <c r="L236" s="736"/>
      <c r="M236" s="736"/>
      <c r="N236" s="581"/>
      <c r="O236" s="595">
        <v>2035.0000000000002</v>
      </c>
      <c r="P236" s="595">
        <v>2310</v>
      </c>
      <c r="Q236" s="627" t="str">
        <f>IF(COUNTIF($H$5:H236,H236)&gt;1,"重複","")</f>
        <v>重複</v>
      </c>
    </row>
    <row r="237" spans="1:17" s="78" customFormat="1" ht="25.9" customHeight="1" x14ac:dyDescent="0.15">
      <c r="A237" s="1143">
        <v>215720</v>
      </c>
      <c r="B237" s="1143"/>
      <c r="C237" s="1143"/>
      <c r="D237" s="1143"/>
      <c r="E237" s="1143"/>
      <c r="F237" s="1143"/>
      <c r="G237" s="526"/>
      <c r="H237" s="596">
        <v>215720</v>
      </c>
      <c r="I237" s="641" t="s">
        <v>452</v>
      </c>
      <c r="J237" s="737"/>
      <c r="K237" s="739" t="s">
        <v>1562</v>
      </c>
      <c r="L237" s="736"/>
      <c r="M237" s="736"/>
      <c r="N237" s="581"/>
      <c r="O237" s="595">
        <v>2255</v>
      </c>
      <c r="P237" s="595">
        <v>2530</v>
      </c>
      <c r="Q237" s="627" t="str">
        <f>IF(COUNTIF($H$5:H237,H237)&gt;1,"重複","")</f>
        <v>重複</v>
      </c>
    </row>
    <row r="238" spans="1:17" s="78" customFormat="1" ht="25.9" customHeight="1" x14ac:dyDescent="0.15">
      <c r="A238" s="1143">
        <v>215840</v>
      </c>
      <c r="B238" s="1143"/>
      <c r="C238" s="1143"/>
      <c r="D238" s="1143"/>
      <c r="E238" s="1143"/>
      <c r="F238" s="1143"/>
      <c r="G238" s="526"/>
      <c r="H238" s="596">
        <v>215840</v>
      </c>
      <c r="I238" s="621" t="s">
        <v>453</v>
      </c>
      <c r="J238" s="736"/>
      <c r="K238" s="739" t="s">
        <v>1562</v>
      </c>
      <c r="L238" s="736"/>
      <c r="M238" s="736"/>
      <c r="N238" s="581"/>
      <c r="O238" s="594">
        <v>1925.0000000000002</v>
      </c>
      <c r="P238" s="594">
        <v>2145</v>
      </c>
      <c r="Q238" s="627" t="str">
        <f>IF(COUNTIF($H$5:H238,H238)&gt;1,"重複","")</f>
        <v>重複</v>
      </c>
    </row>
    <row r="239" spans="1:17" s="78" customFormat="1" ht="25.9" customHeight="1" x14ac:dyDescent="0.15">
      <c r="A239" s="1143">
        <v>216600</v>
      </c>
      <c r="B239" s="1143"/>
      <c r="C239" s="1143"/>
      <c r="D239" s="1143"/>
      <c r="E239" s="1143"/>
      <c r="F239" s="1143"/>
      <c r="G239" s="526"/>
      <c r="H239" s="596">
        <v>216600</v>
      </c>
      <c r="I239" s="621" t="s">
        <v>62</v>
      </c>
      <c r="J239" s="737"/>
      <c r="K239" s="739" t="s">
        <v>1562</v>
      </c>
      <c r="L239" s="736"/>
      <c r="M239" s="736"/>
      <c r="N239" s="581"/>
      <c r="O239" s="595">
        <v>2145</v>
      </c>
      <c r="P239" s="595">
        <v>2420</v>
      </c>
      <c r="Q239" s="627" t="str">
        <f>IF(COUNTIF($H$5:H239,H239)&gt;1,"重複","")</f>
        <v>重複</v>
      </c>
    </row>
    <row r="240" spans="1:17" s="78" customFormat="1" ht="25.9" customHeight="1" x14ac:dyDescent="0.15">
      <c r="A240" s="1143">
        <v>216700</v>
      </c>
      <c r="B240" s="1143"/>
      <c r="C240" s="1143"/>
      <c r="D240" s="1143"/>
      <c r="E240" s="1143"/>
      <c r="F240" s="1143"/>
      <c r="G240" s="526"/>
      <c r="H240" s="596">
        <v>216700</v>
      </c>
      <c r="I240" s="641" t="s">
        <v>454</v>
      </c>
      <c r="J240" s="736"/>
      <c r="K240" s="739" t="s">
        <v>1562</v>
      </c>
      <c r="L240" s="736"/>
      <c r="M240" s="736"/>
      <c r="N240" s="581"/>
      <c r="O240" s="595">
        <v>2145</v>
      </c>
      <c r="P240" s="595">
        <v>2420</v>
      </c>
      <c r="Q240" s="627" t="str">
        <f>IF(COUNTIF($H$5:H240,H240)&gt;1,"重複","")</f>
        <v>重複</v>
      </c>
    </row>
    <row r="241" spans="1:17" s="78" customFormat="1" ht="25.9" customHeight="1" x14ac:dyDescent="0.15">
      <c r="A241" s="1143">
        <v>216110</v>
      </c>
      <c r="B241" s="1143"/>
      <c r="C241" s="1143"/>
      <c r="D241" s="1143"/>
      <c r="E241" s="1143"/>
      <c r="F241" s="1143"/>
      <c r="G241" s="526"/>
      <c r="H241" s="596">
        <v>216110</v>
      </c>
      <c r="I241" s="641" t="s">
        <v>455</v>
      </c>
      <c r="J241" s="736"/>
      <c r="K241" s="739" t="s">
        <v>1562</v>
      </c>
      <c r="L241" s="736"/>
      <c r="M241" s="736"/>
      <c r="N241" s="581"/>
      <c r="O241" s="595">
        <v>1815.0000000000002</v>
      </c>
      <c r="P241" s="595">
        <v>2035.0000000000002</v>
      </c>
      <c r="Q241" s="627" t="str">
        <f>IF(COUNTIF($H$5:H241,H241)&gt;1,"重複","")</f>
        <v>重複</v>
      </c>
    </row>
    <row r="242" spans="1:17" s="78" customFormat="1" ht="25.9" customHeight="1" x14ac:dyDescent="0.15">
      <c r="A242" s="1143">
        <v>217100</v>
      </c>
      <c r="B242" s="1143"/>
      <c r="C242" s="1143"/>
      <c r="D242" s="1143"/>
      <c r="E242" s="1143"/>
      <c r="F242" s="1143"/>
      <c r="G242" s="526"/>
      <c r="H242" s="596">
        <v>217100</v>
      </c>
      <c r="I242" s="621" t="s">
        <v>456</v>
      </c>
      <c r="J242" s="736"/>
      <c r="K242" s="739" t="s">
        <v>1562</v>
      </c>
      <c r="L242" s="736"/>
      <c r="M242" s="736"/>
      <c r="N242" s="581"/>
      <c r="O242" s="595">
        <v>2475</v>
      </c>
      <c r="P242" s="595">
        <v>2750</v>
      </c>
      <c r="Q242" s="627" t="str">
        <f>IF(COUNTIF($H$5:H242,H242)&gt;1,"重複","")</f>
        <v>重複</v>
      </c>
    </row>
    <row r="243" spans="1:17" s="78" customFormat="1" ht="25.9" customHeight="1" x14ac:dyDescent="0.15">
      <c r="A243" s="1143">
        <v>216320</v>
      </c>
      <c r="B243" s="1143"/>
      <c r="C243" s="1143"/>
      <c r="D243" s="1143"/>
      <c r="E243" s="1143"/>
      <c r="F243" s="1143"/>
      <c r="G243" s="526"/>
      <c r="H243" s="596">
        <v>216320</v>
      </c>
      <c r="I243" s="621" t="s">
        <v>457</v>
      </c>
      <c r="J243" s="737"/>
      <c r="K243" s="739" t="s">
        <v>1562</v>
      </c>
      <c r="L243" s="736"/>
      <c r="M243" s="736"/>
      <c r="N243" s="581"/>
      <c r="O243" s="595">
        <v>2145</v>
      </c>
      <c r="P243" s="595">
        <v>2420</v>
      </c>
      <c r="Q243" s="627" t="str">
        <f>IF(COUNTIF($H$5:H243,H243)&gt;1,"重複","")</f>
        <v>重複</v>
      </c>
    </row>
    <row r="244" spans="1:17" s="78" customFormat="1" ht="25.9" customHeight="1" x14ac:dyDescent="0.15">
      <c r="A244" s="1143">
        <v>216400</v>
      </c>
      <c r="B244" s="1143"/>
      <c r="C244" s="1143"/>
      <c r="D244" s="1143"/>
      <c r="E244" s="1143"/>
      <c r="F244" s="1143"/>
      <c r="G244" s="526"/>
      <c r="H244" s="596">
        <v>216400</v>
      </c>
      <c r="I244" s="641" t="s">
        <v>458</v>
      </c>
      <c r="J244" s="737"/>
      <c r="K244" s="739" t="s">
        <v>1562</v>
      </c>
      <c r="L244" s="736"/>
      <c r="M244" s="736"/>
      <c r="N244" s="581"/>
      <c r="O244" s="595">
        <v>2145</v>
      </c>
      <c r="P244" s="595">
        <v>2420</v>
      </c>
      <c r="Q244" s="627" t="str">
        <f>IF(COUNTIF($H$5:H244,H244)&gt;1,"重複","")</f>
        <v>重複</v>
      </c>
    </row>
    <row r="245" spans="1:17" s="78" customFormat="1" ht="25.9" customHeight="1" x14ac:dyDescent="0.15">
      <c r="A245" s="1143">
        <v>216500</v>
      </c>
      <c r="B245" s="1143"/>
      <c r="C245" s="1143"/>
      <c r="D245" s="1143"/>
      <c r="E245" s="1143"/>
      <c r="F245" s="1143"/>
      <c r="G245" s="526"/>
      <c r="H245" s="596">
        <v>216500</v>
      </c>
      <c r="I245" s="641" t="s">
        <v>459</v>
      </c>
      <c r="J245" s="737"/>
      <c r="K245" s="739" t="s">
        <v>1562</v>
      </c>
      <c r="L245" s="736"/>
      <c r="M245" s="736"/>
      <c r="N245" s="581"/>
      <c r="O245" s="595">
        <v>2145</v>
      </c>
      <c r="P245" s="595">
        <v>2420</v>
      </c>
      <c r="Q245" s="627" t="str">
        <f>IF(COUNTIF($H$5:H245,H245)&gt;1,"重複","")</f>
        <v>重複</v>
      </c>
    </row>
    <row r="246" spans="1:17" s="78" customFormat="1" ht="25.9" customHeight="1" x14ac:dyDescent="0.15">
      <c r="A246" s="1143">
        <v>218000</v>
      </c>
      <c r="B246" s="1143"/>
      <c r="C246" s="1143"/>
      <c r="D246" s="1143"/>
      <c r="E246" s="1143"/>
      <c r="F246" s="1143"/>
      <c r="G246" s="516"/>
      <c r="H246" s="596">
        <v>218000</v>
      </c>
      <c r="I246" s="641" t="s">
        <v>1339</v>
      </c>
      <c r="J246" s="737"/>
      <c r="K246" s="739" t="s">
        <v>1562</v>
      </c>
      <c r="L246" s="736"/>
      <c r="M246" s="736"/>
      <c r="N246" s="581"/>
      <c r="O246" s="594">
        <v>1815.0000000000002</v>
      </c>
      <c r="P246" s="594">
        <v>2035.0000000000002</v>
      </c>
      <c r="Q246" s="627" t="str">
        <f>IF(COUNTIF($H$5:H246,H246)&gt;1,"重複","")</f>
        <v>重複</v>
      </c>
    </row>
    <row r="247" spans="1:17" s="78" customFormat="1" ht="25.9" customHeight="1" x14ac:dyDescent="0.15">
      <c r="A247" s="1143"/>
      <c r="B247" s="1143"/>
      <c r="C247" s="1143"/>
      <c r="D247" s="1143"/>
      <c r="E247" s="1143"/>
      <c r="F247" s="1143"/>
      <c r="G247" s="526"/>
      <c r="H247" s="597" t="s">
        <v>816</v>
      </c>
      <c r="I247" s="580"/>
      <c r="J247" s="736"/>
      <c r="K247" s="740"/>
      <c r="L247" s="736"/>
      <c r="M247" s="736"/>
      <c r="N247" s="581"/>
      <c r="O247" s="592"/>
      <c r="P247" s="592"/>
      <c r="Q247" s="627" t="str">
        <f>IF(COUNTIF($H$5:H247,H247)&gt;1,"重複","")</f>
        <v>重複</v>
      </c>
    </row>
    <row r="248" spans="1:17" s="78" customFormat="1" ht="25.9" customHeight="1" x14ac:dyDescent="0.15">
      <c r="A248" s="1143">
        <v>120101</v>
      </c>
      <c r="B248" s="1143"/>
      <c r="C248" s="1143"/>
      <c r="D248" s="1143"/>
      <c r="E248" s="1143"/>
      <c r="F248" s="1143"/>
      <c r="G248" s="526"/>
      <c r="H248" s="596">
        <v>120101</v>
      </c>
      <c r="I248" s="621" t="s">
        <v>460</v>
      </c>
      <c r="J248" s="736"/>
      <c r="K248" s="739" t="s">
        <v>1562</v>
      </c>
      <c r="L248" s="736"/>
      <c r="M248" s="736"/>
      <c r="N248" s="581"/>
      <c r="O248" s="595">
        <v>1210</v>
      </c>
      <c r="P248" s="595">
        <v>1375</v>
      </c>
      <c r="Q248" s="627" t="str">
        <f>IF(COUNTIF($H$5:H248,H248)&gt;1,"重複","")</f>
        <v>重複</v>
      </c>
    </row>
    <row r="249" spans="1:17" s="78" customFormat="1" ht="25.9" customHeight="1" x14ac:dyDescent="0.15">
      <c r="A249" s="1143">
        <v>120110</v>
      </c>
      <c r="B249" s="1143"/>
      <c r="C249" s="1143"/>
      <c r="D249" s="1143"/>
      <c r="E249" s="1143"/>
      <c r="F249" s="1143"/>
      <c r="G249" s="526"/>
      <c r="H249" s="596">
        <v>120110</v>
      </c>
      <c r="I249" s="621" t="s">
        <v>461</v>
      </c>
      <c r="J249" s="736"/>
      <c r="K249" s="739" t="s">
        <v>1562</v>
      </c>
      <c r="L249" s="736"/>
      <c r="M249" s="736"/>
      <c r="N249" s="581"/>
      <c r="O249" s="595">
        <v>1815.0000000000002</v>
      </c>
      <c r="P249" s="595">
        <v>2035.0000000000002</v>
      </c>
      <c r="Q249" s="627" t="str">
        <f>IF(COUNTIF($H$5:H249,H249)&gt;1,"重複","")</f>
        <v>重複</v>
      </c>
    </row>
    <row r="250" spans="1:17" s="78" customFormat="1" ht="25.9" customHeight="1" x14ac:dyDescent="0.15">
      <c r="A250" s="1143">
        <v>120200</v>
      </c>
      <c r="B250" s="1143"/>
      <c r="C250" s="1143"/>
      <c r="D250" s="1143"/>
      <c r="E250" s="1143"/>
      <c r="F250" s="1143"/>
      <c r="G250" s="526"/>
      <c r="H250" s="596">
        <v>120200</v>
      </c>
      <c r="I250" s="621" t="s">
        <v>654</v>
      </c>
      <c r="J250" s="736"/>
      <c r="K250" s="739" t="s">
        <v>1562</v>
      </c>
      <c r="L250" s="736"/>
      <c r="M250" s="736"/>
      <c r="N250" s="581"/>
      <c r="O250" s="595">
        <v>1100</v>
      </c>
      <c r="P250" s="595">
        <v>1265</v>
      </c>
      <c r="Q250" s="627" t="str">
        <f>IF(COUNTIF($H$5:H250,H250)&gt;1,"重複","")</f>
        <v>重複</v>
      </c>
    </row>
    <row r="251" spans="1:17" s="78" customFormat="1" ht="25.9" customHeight="1" x14ac:dyDescent="0.15">
      <c r="A251" s="1143">
        <v>120210</v>
      </c>
      <c r="B251" s="1143"/>
      <c r="C251" s="1143"/>
      <c r="D251" s="1143"/>
      <c r="E251" s="1143"/>
      <c r="F251" s="1143"/>
      <c r="G251" s="526"/>
      <c r="H251" s="596">
        <v>120210</v>
      </c>
      <c r="I251" s="621" t="s">
        <v>63</v>
      </c>
      <c r="J251" s="737"/>
      <c r="K251" s="739" t="s">
        <v>1562</v>
      </c>
      <c r="L251" s="736"/>
      <c r="M251" s="736"/>
      <c r="N251" s="581"/>
      <c r="O251" s="595">
        <v>1815.0000000000002</v>
      </c>
      <c r="P251" s="595">
        <v>2035.0000000000002</v>
      </c>
      <c r="Q251" s="627" t="str">
        <f>IF(COUNTIF($H$5:H251,H251)&gt;1,"重複","")</f>
        <v>重複</v>
      </c>
    </row>
    <row r="252" spans="1:17" s="78" customFormat="1" ht="25.9" customHeight="1" x14ac:dyDescent="0.15">
      <c r="A252" s="1143">
        <v>120306</v>
      </c>
      <c r="B252" s="1143"/>
      <c r="C252" s="1143"/>
      <c r="D252" s="1143"/>
      <c r="E252" s="1143"/>
      <c r="F252" s="1143"/>
      <c r="G252" s="526"/>
      <c r="H252" s="596">
        <v>120306</v>
      </c>
      <c r="I252" s="621" t="s">
        <v>1340</v>
      </c>
      <c r="J252" s="737"/>
      <c r="K252" s="739" t="s">
        <v>1562</v>
      </c>
      <c r="L252" s="736"/>
      <c r="M252" s="736"/>
      <c r="N252" s="581"/>
      <c r="O252" s="594">
        <v>935.00000000000011</v>
      </c>
      <c r="P252" s="594">
        <v>1045</v>
      </c>
      <c r="Q252" s="627" t="str">
        <f>IF(COUNTIF($H$5:H252,H252)&gt;1,"重複","")</f>
        <v>重複</v>
      </c>
    </row>
    <row r="253" spans="1:17" s="78" customFormat="1" ht="25.9" customHeight="1" x14ac:dyDescent="0.15">
      <c r="A253" s="1143">
        <v>140100</v>
      </c>
      <c r="B253" s="1143"/>
      <c r="C253" s="1143"/>
      <c r="D253" s="1143"/>
      <c r="E253" s="1143"/>
      <c r="F253" s="1143"/>
      <c r="G253" s="526"/>
      <c r="H253" s="596">
        <v>140100</v>
      </c>
      <c r="I253" s="621" t="s">
        <v>1451</v>
      </c>
      <c r="J253" s="737"/>
      <c r="K253" s="739"/>
      <c r="L253" s="736"/>
      <c r="M253" s="736"/>
      <c r="N253" s="581"/>
      <c r="O253" s="594"/>
      <c r="P253" s="594"/>
      <c r="Q253" s="627" t="str">
        <f>IF(COUNTIF($H$5:H253,H253)&gt;1,"重複","")</f>
        <v>重複</v>
      </c>
    </row>
    <row r="254" spans="1:17" s="78" customFormat="1" ht="25.9" customHeight="1" x14ac:dyDescent="0.15">
      <c r="A254" s="1143">
        <v>140101</v>
      </c>
      <c r="B254" s="1143"/>
      <c r="C254" s="1143"/>
      <c r="D254" s="1143"/>
      <c r="E254" s="1143"/>
      <c r="F254" s="1143"/>
      <c r="G254" s="526"/>
      <c r="H254" s="596">
        <v>140101</v>
      </c>
      <c r="I254" s="641" t="s">
        <v>64</v>
      </c>
      <c r="J254" s="737"/>
      <c r="K254" s="739" t="s">
        <v>1562</v>
      </c>
      <c r="L254" s="736"/>
      <c r="M254" s="736"/>
      <c r="N254" s="581"/>
      <c r="O254" s="594">
        <v>2970.0000000000005</v>
      </c>
      <c r="P254" s="594">
        <v>3300.0000000000005</v>
      </c>
      <c r="Q254" s="627" t="str">
        <f>IF(COUNTIF($H$5:H254,H254)&gt;1,"重複","")</f>
        <v>重複</v>
      </c>
    </row>
    <row r="255" spans="1:17" s="77" customFormat="1" ht="25.9" customHeight="1" x14ac:dyDescent="0.15">
      <c r="A255" s="1143">
        <v>140300</v>
      </c>
      <c r="B255" s="1143"/>
      <c r="C255" s="1143"/>
      <c r="D255" s="1143"/>
      <c r="E255" s="1143"/>
      <c r="F255" s="1143"/>
      <c r="G255" s="526"/>
      <c r="H255" s="596">
        <v>140300</v>
      </c>
      <c r="I255" s="621" t="s">
        <v>1452</v>
      </c>
      <c r="J255" s="736"/>
      <c r="K255" s="739"/>
      <c r="L255" s="736"/>
      <c r="M255" s="736"/>
      <c r="N255" s="581"/>
      <c r="O255" s="594"/>
      <c r="P255" s="594"/>
      <c r="Q255" s="627" t="str">
        <f>IF(COUNTIF($H$5:H255,H255)&gt;1,"重複","")</f>
        <v>重複</v>
      </c>
    </row>
    <row r="256" spans="1:17" s="78" customFormat="1" ht="25.9" customHeight="1" x14ac:dyDescent="0.15">
      <c r="A256" s="1143">
        <v>140301</v>
      </c>
      <c r="B256" s="1143"/>
      <c r="C256" s="1143"/>
      <c r="D256" s="1143"/>
      <c r="E256" s="1143"/>
      <c r="F256" s="1143"/>
      <c r="G256" s="526"/>
      <c r="H256" s="596">
        <v>140301</v>
      </c>
      <c r="I256" s="641" t="s">
        <v>407</v>
      </c>
      <c r="J256" s="736"/>
      <c r="K256" s="739" t="s">
        <v>1562</v>
      </c>
      <c r="L256" s="736"/>
      <c r="M256" s="736"/>
      <c r="N256" s="581"/>
      <c r="O256" s="594">
        <v>2970.0000000000005</v>
      </c>
      <c r="P256" s="594">
        <v>3300.0000000000005</v>
      </c>
      <c r="Q256" s="627" t="str">
        <f>IF(COUNTIF($H$5:H256,H256)&gt;1,"重複","")</f>
        <v>重複</v>
      </c>
    </row>
    <row r="257" spans="1:17" s="78" customFormat="1" ht="25.9" customHeight="1" x14ac:dyDescent="0.15">
      <c r="A257" s="1143">
        <v>120320</v>
      </c>
      <c r="B257" s="1143"/>
      <c r="C257" s="1143"/>
      <c r="D257" s="1143"/>
      <c r="E257" s="1143"/>
      <c r="F257" s="1143"/>
      <c r="G257" s="526"/>
      <c r="H257" s="596">
        <v>120320</v>
      </c>
      <c r="I257" s="621" t="s">
        <v>463</v>
      </c>
      <c r="J257" s="736"/>
      <c r="K257" s="739" t="s">
        <v>1562</v>
      </c>
      <c r="L257" s="736"/>
      <c r="M257" s="736"/>
      <c r="N257" s="581"/>
      <c r="O257" s="594">
        <v>1540.0000000000002</v>
      </c>
      <c r="P257" s="594">
        <v>1760.0000000000002</v>
      </c>
      <c r="Q257" s="627" t="str">
        <f>IF(COUNTIF($H$5:H257,H257)&gt;1,"重複","")</f>
        <v>重複</v>
      </c>
    </row>
    <row r="258" spans="1:17" s="78" customFormat="1" ht="25.9" customHeight="1" x14ac:dyDescent="0.15">
      <c r="A258" s="1143">
        <v>120410</v>
      </c>
      <c r="B258" s="1143"/>
      <c r="C258" s="1143"/>
      <c r="D258" s="1143"/>
      <c r="E258" s="1143"/>
      <c r="F258" s="1143"/>
      <c r="G258" s="526"/>
      <c r="H258" s="596">
        <v>120410</v>
      </c>
      <c r="I258" s="621" t="s">
        <v>464</v>
      </c>
      <c r="J258" s="737"/>
      <c r="K258" s="739" t="s">
        <v>1562</v>
      </c>
      <c r="L258" s="736"/>
      <c r="M258" s="736"/>
      <c r="N258" s="581"/>
      <c r="O258" s="594">
        <v>1540.0000000000002</v>
      </c>
      <c r="P258" s="594">
        <v>1760.0000000000002</v>
      </c>
      <c r="Q258" s="627" t="str">
        <f>IF(COUNTIF($H$5:H258,H258)&gt;1,"重複","")</f>
        <v>重複</v>
      </c>
    </row>
    <row r="259" spans="1:17" s="78" customFormat="1" ht="25.9" customHeight="1" x14ac:dyDescent="0.15">
      <c r="A259" s="1143">
        <v>120510</v>
      </c>
      <c r="B259" s="1143"/>
      <c r="C259" s="1143"/>
      <c r="D259" s="1143"/>
      <c r="E259" s="1143"/>
      <c r="F259" s="1143"/>
      <c r="G259" s="526"/>
      <c r="H259" s="596">
        <v>120510</v>
      </c>
      <c r="I259" s="621" t="s">
        <v>465</v>
      </c>
      <c r="J259" s="736"/>
      <c r="K259" s="739" t="s">
        <v>1562</v>
      </c>
      <c r="L259" s="736"/>
      <c r="M259" s="736"/>
      <c r="N259" s="581"/>
      <c r="O259" s="594">
        <v>2035.0000000000002</v>
      </c>
      <c r="P259" s="594">
        <v>2310</v>
      </c>
      <c r="Q259" s="627" t="str">
        <f>IF(COUNTIF($H$5:H259,H259)&gt;1,"重複","")</f>
        <v>重複</v>
      </c>
    </row>
    <row r="260" spans="1:17" s="78" customFormat="1" ht="25.9" customHeight="1" x14ac:dyDescent="0.15">
      <c r="A260" s="1143">
        <v>120610</v>
      </c>
      <c r="B260" s="1143"/>
      <c r="C260" s="1143"/>
      <c r="D260" s="1143"/>
      <c r="E260" s="1143"/>
      <c r="F260" s="1143"/>
      <c r="G260" s="526"/>
      <c r="H260" s="596">
        <v>120610</v>
      </c>
      <c r="I260" s="621" t="s">
        <v>466</v>
      </c>
      <c r="J260" s="736"/>
      <c r="K260" s="739" t="s">
        <v>1562</v>
      </c>
      <c r="L260" s="736"/>
      <c r="M260" s="736"/>
      <c r="N260" s="581"/>
      <c r="O260" s="594">
        <v>1540.0000000000002</v>
      </c>
      <c r="P260" s="594">
        <v>1760.0000000000002</v>
      </c>
      <c r="Q260" s="627" t="str">
        <f>IF(COUNTIF($H$5:H260,H260)&gt;1,"重複","")</f>
        <v>重複</v>
      </c>
    </row>
    <row r="261" spans="1:17" s="78" customFormat="1" ht="25.5" customHeight="1" x14ac:dyDescent="0.15">
      <c r="A261" s="1143">
        <v>120710</v>
      </c>
      <c r="B261" s="1143"/>
      <c r="C261" s="1143"/>
      <c r="D261" s="1143"/>
      <c r="E261" s="1143"/>
      <c r="F261" s="1143"/>
      <c r="G261" s="516"/>
      <c r="H261" s="596">
        <v>120710</v>
      </c>
      <c r="I261" s="621" t="s">
        <v>467</v>
      </c>
      <c r="J261" s="736"/>
      <c r="K261" s="739" t="s">
        <v>1562</v>
      </c>
      <c r="L261" s="736"/>
      <c r="M261" s="736"/>
      <c r="N261" s="581"/>
      <c r="O261" s="594">
        <v>1210</v>
      </c>
      <c r="P261" s="594">
        <v>1375</v>
      </c>
      <c r="Q261" s="627" t="str">
        <f>IF(COUNTIF($H$5:H261,H261)&gt;1,"重複","")</f>
        <v>重複</v>
      </c>
    </row>
    <row r="262" spans="1:17" s="78" customFormat="1" ht="25.5" customHeight="1" x14ac:dyDescent="0.15">
      <c r="A262" s="1143">
        <v>120810</v>
      </c>
      <c r="B262" s="1143"/>
      <c r="C262" s="1143"/>
      <c r="D262" s="1143"/>
      <c r="E262" s="1143"/>
      <c r="F262" s="1143"/>
      <c r="G262" s="516"/>
      <c r="H262" s="596">
        <v>120810</v>
      </c>
      <c r="I262" s="641" t="s">
        <v>65</v>
      </c>
      <c r="J262" s="736"/>
      <c r="K262" s="739" t="s">
        <v>1562</v>
      </c>
      <c r="L262" s="736"/>
      <c r="M262" s="736"/>
      <c r="N262" s="581"/>
      <c r="O262" s="594">
        <v>1815.0000000000002</v>
      </c>
      <c r="P262" s="594">
        <v>2035.0000000000002</v>
      </c>
      <c r="Q262" s="627" t="str">
        <f>IF(COUNTIF($H$5:H262,H262)&gt;1,"重複","")</f>
        <v>重複</v>
      </c>
    </row>
    <row r="263" spans="1:17" s="78" customFormat="1" ht="25.9" customHeight="1" x14ac:dyDescent="0.15">
      <c r="A263" s="1143">
        <v>120900</v>
      </c>
      <c r="B263" s="1143"/>
      <c r="C263" s="1143"/>
      <c r="D263" s="1143"/>
      <c r="E263" s="1143"/>
      <c r="F263" s="1143"/>
      <c r="G263" s="526"/>
      <c r="H263" s="596">
        <v>120900</v>
      </c>
      <c r="I263" s="641" t="s">
        <v>468</v>
      </c>
      <c r="J263" s="736"/>
      <c r="K263" s="739" t="s">
        <v>1562</v>
      </c>
      <c r="L263" s="736"/>
      <c r="M263" s="736"/>
      <c r="N263" s="581"/>
      <c r="O263" s="594">
        <v>1815.0000000000002</v>
      </c>
      <c r="P263" s="594">
        <v>2035.0000000000002</v>
      </c>
      <c r="Q263" s="627" t="str">
        <f>IF(COUNTIF($H$5:H263,H263)&gt;1,"重複","")</f>
        <v>重複</v>
      </c>
    </row>
    <row r="264" spans="1:17" s="78" customFormat="1" ht="25.9" customHeight="1" x14ac:dyDescent="0.15">
      <c r="A264" s="1143">
        <v>121910</v>
      </c>
      <c r="B264" s="1143"/>
      <c r="C264" s="1143"/>
      <c r="D264" s="1143"/>
      <c r="E264" s="1143"/>
      <c r="F264" s="1143"/>
      <c r="G264" s="526"/>
      <c r="H264" s="596">
        <v>121910</v>
      </c>
      <c r="I264" s="621" t="s">
        <v>469</v>
      </c>
      <c r="J264" s="837"/>
      <c r="K264" s="739" t="s">
        <v>1562</v>
      </c>
      <c r="L264" s="736"/>
      <c r="M264" s="736"/>
      <c r="N264" s="581"/>
      <c r="O264" s="595">
        <v>1540.0000000000002</v>
      </c>
      <c r="P264" s="595">
        <v>1760.0000000000002</v>
      </c>
      <c r="Q264" s="627" t="str">
        <f>IF(COUNTIF($H$5:H264,H264)&gt;1,"重複","")</f>
        <v>重複</v>
      </c>
    </row>
    <row r="265" spans="1:17" s="78" customFormat="1" ht="25.9" customHeight="1" x14ac:dyDescent="0.15">
      <c r="A265" s="1143">
        <v>121000</v>
      </c>
      <c r="B265" s="1143"/>
      <c r="C265" s="1143"/>
      <c r="D265" s="1143"/>
      <c r="E265" s="1143"/>
      <c r="F265" s="1143"/>
      <c r="G265" s="526"/>
      <c r="H265" s="596">
        <v>121000</v>
      </c>
      <c r="I265" s="621" t="s">
        <v>470</v>
      </c>
      <c r="J265" s="736"/>
      <c r="K265" s="739" t="s">
        <v>1562</v>
      </c>
      <c r="L265" s="736"/>
      <c r="M265" s="736"/>
      <c r="N265" s="581"/>
      <c r="O265" s="595">
        <v>2035.0000000000002</v>
      </c>
      <c r="P265" s="595">
        <v>2310</v>
      </c>
      <c r="Q265" s="627" t="str">
        <f>IF(COUNTIF($H$5:H265,H265)&gt;1,"重複","")</f>
        <v>重複</v>
      </c>
    </row>
    <row r="266" spans="1:17" s="78" customFormat="1" ht="25.9" customHeight="1" x14ac:dyDescent="0.15">
      <c r="A266" s="1143">
        <v>121101</v>
      </c>
      <c r="B266" s="1143"/>
      <c r="C266" s="1143"/>
      <c r="D266" s="1143"/>
      <c r="E266" s="1143"/>
      <c r="F266" s="1143"/>
      <c r="G266" s="526"/>
      <c r="H266" s="596">
        <v>121101</v>
      </c>
      <c r="I266" s="621" t="s">
        <v>471</v>
      </c>
      <c r="J266" s="737"/>
      <c r="K266" s="739" t="s">
        <v>1562</v>
      </c>
      <c r="L266" s="736"/>
      <c r="M266" s="736"/>
      <c r="N266" s="581"/>
      <c r="O266" s="595">
        <v>935.00000000000011</v>
      </c>
      <c r="P266" s="595">
        <v>1045</v>
      </c>
      <c r="Q266" s="627" t="str">
        <f>IF(COUNTIF($H$5:H266,H266)&gt;1,"重複","")</f>
        <v>重複</v>
      </c>
    </row>
    <row r="267" spans="1:17" s="78" customFormat="1" ht="25.9" customHeight="1" x14ac:dyDescent="0.15">
      <c r="A267" s="1143">
        <v>121210</v>
      </c>
      <c r="B267" s="1143"/>
      <c r="C267" s="1143"/>
      <c r="D267" s="1143"/>
      <c r="E267" s="1143"/>
      <c r="F267" s="1143"/>
      <c r="G267" s="526"/>
      <c r="H267" s="596">
        <v>121210</v>
      </c>
      <c r="I267" s="621" t="s">
        <v>66</v>
      </c>
      <c r="J267" s="737"/>
      <c r="K267" s="739" t="s">
        <v>1562</v>
      </c>
      <c r="L267" s="736"/>
      <c r="M267" s="736"/>
      <c r="N267" s="581"/>
      <c r="O267" s="595">
        <v>1815.0000000000002</v>
      </c>
      <c r="P267" s="595">
        <v>2035.0000000000002</v>
      </c>
      <c r="Q267" s="627" t="str">
        <f>IF(COUNTIF($H$5:H267,H267)&gt;1,"重複","")</f>
        <v>重複</v>
      </c>
    </row>
    <row r="268" spans="1:17" s="78" customFormat="1" ht="25.9" customHeight="1" x14ac:dyDescent="0.15">
      <c r="A268" s="1143">
        <v>121300</v>
      </c>
      <c r="B268" s="1143"/>
      <c r="C268" s="1143"/>
      <c r="D268" s="1143"/>
      <c r="E268" s="1143"/>
      <c r="F268" s="1143"/>
      <c r="G268" s="526"/>
      <c r="H268" s="596">
        <v>121300</v>
      </c>
      <c r="I268" s="641" t="s">
        <v>472</v>
      </c>
      <c r="J268" s="837"/>
      <c r="K268" s="739" t="s">
        <v>1562</v>
      </c>
      <c r="L268" s="736"/>
      <c r="M268" s="736"/>
      <c r="N268" s="581"/>
      <c r="O268" s="595">
        <v>1595.0000000000002</v>
      </c>
      <c r="P268" s="595">
        <v>1815.0000000000002</v>
      </c>
      <c r="Q268" s="627" t="str">
        <f>IF(COUNTIF($H$5:H268,H268)&gt;1,"重複","")</f>
        <v>重複</v>
      </c>
    </row>
    <row r="269" spans="1:17" s="78" customFormat="1" ht="25.9" customHeight="1" x14ac:dyDescent="0.15">
      <c r="A269" s="1143">
        <v>121510</v>
      </c>
      <c r="B269" s="1143"/>
      <c r="C269" s="1143"/>
      <c r="D269" s="1143"/>
      <c r="E269" s="1143"/>
      <c r="F269" s="1143"/>
      <c r="G269" s="526"/>
      <c r="H269" s="596">
        <v>121510</v>
      </c>
      <c r="I269" s="621" t="s">
        <v>473</v>
      </c>
      <c r="J269" s="737"/>
      <c r="K269" s="739" t="s">
        <v>1562</v>
      </c>
      <c r="L269" s="736"/>
      <c r="M269" s="736"/>
      <c r="N269" s="581"/>
      <c r="O269" s="595">
        <v>2145</v>
      </c>
      <c r="P269" s="595">
        <v>2420</v>
      </c>
      <c r="Q269" s="627" t="str">
        <f>IF(COUNTIF($H$5:H269,H269)&gt;1,"重複","")</f>
        <v>重複</v>
      </c>
    </row>
    <row r="270" spans="1:17" s="78" customFormat="1" ht="25.9" customHeight="1" x14ac:dyDescent="0.15">
      <c r="A270" s="1143">
        <v>121610</v>
      </c>
      <c r="B270" s="1143"/>
      <c r="C270" s="1143"/>
      <c r="D270" s="1143"/>
      <c r="E270" s="1143"/>
      <c r="F270" s="1143"/>
      <c r="G270" s="526"/>
      <c r="H270" s="596">
        <v>121610</v>
      </c>
      <c r="I270" s="621" t="s">
        <v>474</v>
      </c>
      <c r="J270" s="737"/>
      <c r="K270" s="739" t="s">
        <v>1562</v>
      </c>
      <c r="L270" s="736"/>
      <c r="M270" s="736"/>
      <c r="N270" s="581"/>
      <c r="O270" s="595">
        <v>1430.0000000000002</v>
      </c>
      <c r="P270" s="595">
        <v>1595.0000000000002</v>
      </c>
      <c r="Q270" s="627" t="str">
        <f>IF(COUNTIF($H$5:H270,H270)&gt;1,"重複","")</f>
        <v>重複</v>
      </c>
    </row>
    <row r="271" spans="1:17" s="78" customFormat="1" ht="25.9" customHeight="1" x14ac:dyDescent="0.15">
      <c r="A271" s="1143">
        <v>221600</v>
      </c>
      <c r="B271" s="1143"/>
      <c r="C271" s="1143"/>
      <c r="D271" s="1143"/>
      <c r="E271" s="1143"/>
      <c r="F271" s="1143"/>
      <c r="G271" s="526"/>
      <c r="H271" s="596">
        <v>221600</v>
      </c>
      <c r="I271" s="641" t="s">
        <v>475</v>
      </c>
      <c r="J271" s="736"/>
      <c r="K271" s="739" t="s">
        <v>1562</v>
      </c>
      <c r="L271" s="736"/>
      <c r="M271" s="736"/>
      <c r="N271" s="581"/>
      <c r="O271" s="595">
        <v>1210</v>
      </c>
      <c r="P271" s="595">
        <v>1375</v>
      </c>
      <c r="Q271" s="627" t="str">
        <f>IF(COUNTIF($H$5:H271,H271)&gt;1,"重複","")</f>
        <v>重複</v>
      </c>
    </row>
    <row r="272" spans="1:17" s="78" customFormat="1" ht="25.9" customHeight="1" x14ac:dyDescent="0.15">
      <c r="A272" s="1143">
        <v>121700</v>
      </c>
      <c r="B272" s="1143"/>
      <c r="C272" s="1143"/>
      <c r="D272" s="1143"/>
      <c r="E272" s="1143"/>
      <c r="F272" s="1143"/>
      <c r="G272" s="526"/>
      <c r="H272" s="596">
        <v>121700</v>
      </c>
      <c r="I272" s="641" t="s">
        <v>655</v>
      </c>
      <c r="J272" s="737"/>
      <c r="K272" s="739" t="s">
        <v>1562</v>
      </c>
      <c r="L272" s="736"/>
      <c r="M272" s="736"/>
      <c r="N272" s="581"/>
      <c r="O272" s="595">
        <v>935.00000000000011</v>
      </c>
      <c r="P272" s="595">
        <v>1045</v>
      </c>
      <c r="Q272" s="627" t="str">
        <f>IF(COUNTIF($H$5:H272,H272)&gt;1,"重複","")</f>
        <v>重複</v>
      </c>
    </row>
    <row r="273" spans="1:17" s="78" customFormat="1" ht="25.9" customHeight="1" x14ac:dyDescent="0.15">
      <c r="A273" s="1143">
        <v>122100</v>
      </c>
      <c r="B273" s="1143"/>
      <c r="C273" s="1143"/>
      <c r="D273" s="1143"/>
      <c r="E273" s="1143"/>
      <c r="F273" s="1143"/>
      <c r="G273" s="526"/>
      <c r="H273" s="596">
        <v>122100</v>
      </c>
      <c r="I273" s="621" t="s">
        <v>67</v>
      </c>
      <c r="J273" s="737"/>
      <c r="K273" s="739" t="s">
        <v>1562</v>
      </c>
      <c r="L273" s="736"/>
      <c r="M273" s="736"/>
      <c r="N273" s="581"/>
      <c r="O273" s="595">
        <v>990.00000000000011</v>
      </c>
      <c r="P273" s="595">
        <v>1100</v>
      </c>
      <c r="Q273" s="627" t="str">
        <f>IF(COUNTIF($H$5:H273,H273)&gt;1,"重複","")</f>
        <v>重複</v>
      </c>
    </row>
    <row r="274" spans="1:17" s="78" customFormat="1" ht="25.9" customHeight="1" x14ac:dyDescent="0.15">
      <c r="A274" s="1143">
        <v>131101</v>
      </c>
      <c r="B274" s="1143"/>
      <c r="C274" s="1143"/>
      <c r="D274" s="1143"/>
      <c r="E274" s="1143"/>
      <c r="F274" s="1143"/>
      <c r="G274" s="526"/>
      <c r="H274" s="596">
        <v>131101</v>
      </c>
      <c r="I274" s="621" t="s">
        <v>656</v>
      </c>
      <c r="J274" s="736"/>
      <c r="K274" s="739" t="s">
        <v>1562</v>
      </c>
      <c r="L274" s="736"/>
      <c r="M274" s="736"/>
      <c r="N274" s="581"/>
      <c r="O274" s="595">
        <v>1210</v>
      </c>
      <c r="P274" s="595">
        <v>1375</v>
      </c>
      <c r="Q274" s="627" t="str">
        <f>IF(COUNTIF($H$5:H274,H274)&gt;1,"重複","")</f>
        <v>重複</v>
      </c>
    </row>
    <row r="275" spans="1:17" s="78" customFormat="1" ht="25.9" customHeight="1" x14ac:dyDescent="0.15">
      <c r="A275" s="1143">
        <v>221010</v>
      </c>
      <c r="B275" s="1143"/>
      <c r="C275" s="1143"/>
      <c r="D275" s="1143"/>
      <c r="E275" s="1143"/>
      <c r="F275" s="1143"/>
      <c r="G275" s="526"/>
      <c r="H275" s="596">
        <v>221010</v>
      </c>
      <c r="I275" s="621" t="s">
        <v>68</v>
      </c>
      <c r="J275" s="737"/>
      <c r="K275" s="739" t="s">
        <v>1562</v>
      </c>
      <c r="L275" s="736"/>
      <c r="M275" s="736"/>
      <c r="N275" s="581"/>
      <c r="O275" s="595">
        <v>1210</v>
      </c>
      <c r="P275" s="595">
        <v>1375</v>
      </c>
      <c r="Q275" s="627" t="str">
        <f>IF(COUNTIF($H$5:H275,H275)&gt;1,"重複","")</f>
        <v>重複</v>
      </c>
    </row>
    <row r="276" spans="1:17" s="78" customFormat="1" ht="25.9" customHeight="1" x14ac:dyDescent="0.15">
      <c r="A276" s="1143">
        <v>141100</v>
      </c>
      <c r="B276" s="1143"/>
      <c r="C276" s="1143"/>
      <c r="D276" s="1143"/>
      <c r="E276" s="1143"/>
      <c r="F276" s="1143"/>
      <c r="G276" s="526"/>
      <c r="H276" s="596">
        <v>141100</v>
      </c>
      <c r="I276" s="621" t="s">
        <v>657</v>
      </c>
      <c r="J276" s="736"/>
      <c r="K276" s="739" t="s">
        <v>1562</v>
      </c>
      <c r="L276" s="736"/>
      <c r="M276" s="736"/>
      <c r="N276" s="581"/>
      <c r="O276" s="595">
        <v>1210</v>
      </c>
      <c r="P276" s="595">
        <v>1375</v>
      </c>
      <c r="Q276" s="627" t="str">
        <f>IF(COUNTIF($H$5:H276,H276)&gt;1,"重複","")</f>
        <v>重複</v>
      </c>
    </row>
    <row r="277" spans="1:17" s="78" customFormat="1" ht="25.9" customHeight="1" x14ac:dyDescent="0.15">
      <c r="A277" s="1143">
        <v>120350</v>
      </c>
      <c r="B277" s="1143"/>
      <c r="C277" s="1143"/>
      <c r="D277" s="1143"/>
      <c r="E277" s="1143"/>
      <c r="F277" s="1143"/>
      <c r="G277" s="526"/>
      <c r="H277" s="596">
        <v>120350</v>
      </c>
      <c r="I277" s="621" t="s">
        <v>69</v>
      </c>
      <c r="J277" s="737"/>
      <c r="K277" s="739" t="s">
        <v>1562</v>
      </c>
      <c r="L277" s="736"/>
      <c r="M277" s="736"/>
      <c r="N277" s="581"/>
      <c r="O277" s="594">
        <v>935.00000000000011</v>
      </c>
      <c r="P277" s="594">
        <v>1045</v>
      </c>
      <c r="Q277" s="627" t="str">
        <f>IF(COUNTIF($H$5:H277,H277)&gt;1,"重複","")</f>
        <v>重複</v>
      </c>
    </row>
    <row r="278" spans="1:17" s="78" customFormat="1" ht="25.9" customHeight="1" x14ac:dyDescent="0.15">
      <c r="A278" s="1143">
        <v>140200</v>
      </c>
      <c r="B278" s="1143"/>
      <c r="C278" s="1143"/>
      <c r="D278" s="1143"/>
      <c r="E278" s="1143"/>
      <c r="F278" s="1143"/>
      <c r="G278" s="526"/>
      <c r="H278" s="596">
        <v>140200</v>
      </c>
      <c r="I278" s="621" t="s">
        <v>1453</v>
      </c>
      <c r="J278" s="736"/>
      <c r="K278" s="739"/>
      <c r="L278" s="736"/>
      <c r="M278" s="736"/>
      <c r="N278" s="581"/>
      <c r="O278" s="594"/>
      <c r="P278" s="594"/>
      <c r="Q278" s="627" t="str">
        <f>IF(COUNTIF($H$5:H278,H278)&gt;1,"重複","")</f>
        <v>重複</v>
      </c>
    </row>
    <row r="279" spans="1:17" s="78" customFormat="1" ht="25.9" customHeight="1" x14ac:dyDescent="0.15">
      <c r="A279" s="1143">
        <v>140201</v>
      </c>
      <c r="B279" s="1143"/>
      <c r="C279" s="1143"/>
      <c r="D279" s="1143"/>
      <c r="E279" s="1143"/>
      <c r="F279" s="1143"/>
      <c r="G279" s="526"/>
      <c r="H279" s="596">
        <v>140201</v>
      </c>
      <c r="I279" s="641" t="s">
        <v>70</v>
      </c>
      <c r="J279" s="736"/>
      <c r="K279" s="739" t="s">
        <v>1562</v>
      </c>
      <c r="L279" s="736"/>
      <c r="M279" s="736"/>
      <c r="N279" s="581"/>
      <c r="O279" s="594">
        <v>2640</v>
      </c>
      <c r="P279" s="594">
        <v>2970.0000000000005</v>
      </c>
      <c r="Q279" s="627" t="str">
        <f>IF(COUNTIF($H$5:H279,H279)&gt;1,"重複","")</f>
        <v>重複</v>
      </c>
    </row>
    <row r="280" spans="1:17" s="78" customFormat="1" ht="25.9" customHeight="1" x14ac:dyDescent="0.15">
      <c r="A280" s="1143">
        <v>140400</v>
      </c>
      <c r="B280" s="1143"/>
      <c r="C280" s="1143"/>
      <c r="D280" s="1143"/>
      <c r="E280" s="1143"/>
      <c r="F280" s="1143"/>
      <c r="G280" s="526"/>
      <c r="H280" s="596">
        <v>140400</v>
      </c>
      <c r="I280" s="621" t="s">
        <v>1454</v>
      </c>
      <c r="J280" s="737"/>
      <c r="K280" s="739"/>
      <c r="L280" s="736"/>
      <c r="M280" s="736"/>
      <c r="N280" s="581"/>
      <c r="O280" s="594"/>
      <c r="P280" s="594"/>
      <c r="Q280" s="627" t="str">
        <f>IF(COUNTIF($H$5:H280,H280)&gt;1,"重複","")</f>
        <v>重複</v>
      </c>
    </row>
    <row r="281" spans="1:17" s="78" customFormat="1" ht="25.9" customHeight="1" x14ac:dyDescent="0.15">
      <c r="A281" s="1143">
        <v>140401</v>
      </c>
      <c r="B281" s="1143"/>
      <c r="C281" s="1143"/>
      <c r="D281" s="1143"/>
      <c r="E281" s="1143"/>
      <c r="F281" s="1143"/>
      <c r="G281" s="526"/>
      <c r="H281" s="596">
        <v>140401</v>
      </c>
      <c r="I281" s="641" t="s">
        <v>408</v>
      </c>
      <c r="J281" s="736"/>
      <c r="K281" s="739" t="s">
        <v>1562</v>
      </c>
      <c r="L281" s="736"/>
      <c r="M281" s="736"/>
      <c r="N281" s="581"/>
      <c r="O281" s="594">
        <v>2640</v>
      </c>
      <c r="P281" s="594">
        <v>2970.0000000000005</v>
      </c>
      <c r="Q281" s="627" t="str">
        <f>IF(COUNTIF($H$5:H281,H281)&gt;1,"重複","")</f>
        <v>重複</v>
      </c>
    </row>
    <row r="282" spans="1:17" s="78" customFormat="1" ht="25.9" customHeight="1" x14ac:dyDescent="0.15">
      <c r="A282" s="1143">
        <v>939212</v>
      </c>
      <c r="B282" s="1143"/>
      <c r="C282" s="1143"/>
      <c r="D282" s="1143"/>
      <c r="E282" s="1143"/>
      <c r="F282" s="1143"/>
      <c r="G282" s="526"/>
      <c r="H282" s="596">
        <v>939212</v>
      </c>
      <c r="I282" s="621" t="s">
        <v>71</v>
      </c>
      <c r="J282" s="736"/>
      <c r="K282" s="739" t="s">
        <v>1562</v>
      </c>
      <c r="L282" s="736"/>
      <c r="M282" s="736"/>
      <c r="N282" s="581"/>
      <c r="O282" s="594">
        <v>2750</v>
      </c>
      <c r="P282" s="594">
        <v>3058</v>
      </c>
      <c r="Q282" s="627" t="str">
        <f>IF(COUNTIF($H$5:H282,H282)&gt;1,"重複","")</f>
        <v>重複</v>
      </c>
    </row>
    <row r="283" spans="1:17" s="78" customFormat="1" ht="25.9" customHeight="1" x14ac:dyDescent="0.15">
      <c r="A283" s="1143"/>
      <c r="B283" s="1143"/>
      <c r="C283" s="1143"/>
      <c r="D283" s="1143"/>
      <c r="E283" s="1143"/>
      <c r="F283" s="1143"/>
      <c r="G283" s="526"/>
      <c r="H283" s="597" t="s">
        <v>817</v>
      </c>
      <c r="I283" s="580"/>
      <c r="J283" s="736"/>
      <c r="K283" s="740"/>
      <c r="L283" s="736"/>
      <c r="M283" s="736"/>
      <c r="N283" s="581"/>
      <c r="O283" s="592"/>
      <c r="P283" s="592"/>
      <c r="Q283" s="627" t="str">
        <f>IF(COUNTIF($H$5:H283,H283)&gt;1,"重複","")</f>
        <v>重複</v>
      </c>
    </row>
    <row r="284" spans="1:17" s="78" customFormat="1" ht="25.9" customHeight="1" x14ac:dyDescent="0.15">
      <c r="A284" s="1143">
        <v>133400</v>
      </c>
      <c r="B284" s="1143"/>
      <c r="C284" s="1143"/>
      <c r="D284" s="1143"/>
      <c r="E284" s="1143"/>
      <c r="F284" s="1143"/>
      <c r="G284" s="526"/>
      <c r="H284" s="596">
        <v>133400</v>
      </c>
      <c r="I284" s="641" t="s">
        <v>476</v>
      </c>
      <c r="J284" s="736"/>
      <c r="K284" s="739" t="s">
        <v>1562</v>
      </c>
      <c r="L284" s="736"/>
      <c r="M284" s="736"/>
      <c r="N284" s="581"/>
      <c r="O284" s="595">
        <v>1870.0000000000002</v>
      </c>
      <c r="P284" s="595">
        <v>2090</v>
      </c>
      <c r="Q284" s="627" t="str">
        <f>IF(COUNTIF($H$5:H284,H284)&gt;1,"重複","")</f>
        <v>重複</v>
      </c>
    </row>
    <row r="285" spans="1:17" s="78" customFormat="1" ht="25.9" customHeight="1" x14ac:dyDescent="0.15">
      <c r="A285" s="1143">
        <v>133501</v>
      </c>
      <c r="B285" s="1143"/>
      <c r="C285" s="1143"/>
      <c r="D285" s="1143"/>
      <c r="E285" s="1143"/>
      <c r="F285" s="1143"/>
      <c r="G285" s="526"/>
      <c r="H285" s="596">
        <v>133501</v>
      </c>
      <c r="I285" s="641" t="s">
        <v>658</v>
      </c>
      <c r="J285" s="736"/>
      <c r="K285" s="739" t="s">
        <v>1562</v>
      </c>
      <c r="L285" s="736"/>
      <c r="M285" s="736"/>
      <c r="N285" s="581"/>
      <c r="O285" s="595">
        <v>1870.0000000000002</v>
      </c>
      <c r="P285" s="595">
        <v>2090</v>
      </c>
      <c r="Q285" s="627" t="str">
        <f>IF(COUNTIF($H$5:H285,H285)&gt;1,"重複","")</f>
        <v>重複</v>
      </c>
    </row>
    <row r="286" spans="1:17" s="78" customFormat="1" ht="25.9" customHeight="1" x14ac:dyDescent="0.15">
      <c r="A286" s="1143">
        <v>133640</v>
      </c>
      <c r="B286" s="1143"/>
      <c r="C286" s="1143"/>
      <c r="D286" s="1143"/>
      <c r="E286" s="1143"/>
      <c r="F286" s="1143"/>
      <c r="G286" s="526"/>
      <c r="H286" s="596">
        <v>133640</v>
      </c>
      <c r="I286" s="621" t="s">
        <v>659</v>
      </c>
      <c r="J286" s="736"/>
      <c r="K286" s="739" t="s">
        <v>1562</v>
      </c>
      <c r="L286" s="736"/>
      <c r="M286" s="736"/>
      <c r="N286" s="581"/>
      <c r="O286" s="594">
        <v>1815.0000000000002</v>
      </c>
      <c r="P286" s="594">
        <v>2035.0000000000002</v>
      </c>
      <c r="Q286" s="627" t="str">
        <f>IF(COUNTIF($H$5:H286,H286)&gt;1,"重複","")</f>
        <v>重複</v>
      </c>
    </row>
    <row r="287" spans="1:17" s="78" customFormat="1" ht="25.9" customHeight="1" x14ac:dyDescent="0.15">
      <c r="A287" s="1143">
        <v>133811</v>
      </c>
      <c r="B287" s="1143"/>
      <c r="C287" s="1143"/>
      <c r="D287" s="1143"/>
      <c r="E287" s="1143"/>
      <c r="F287" s="1143"/>
      <c r="G287" s="526"/>
      <c r="H287" s="596">
        <v>133811</v>
      </c>
      <c r="I287" s="641" t="s">
        <v>477</v>
      </c>
      <c r="J287" s="736"/>
      <c r="K287" s="739" t="s">
        <v>1562</v>
      </c>
      <c r="L287" s="736"/>
      <c r="M287" s="736"/>
      <c r="N287" s="581"/>
      <c r="O287" s="595">
        <v>1815.0000000000002</v>
      </c>
      <c r="P287" s="595">
        <v>2035.0000000000002</v>
      </c>
      <c r="Q287" s="627" t="str">
        <f>IF(COUNTIF($H$5:H287,H287)&gt;1,"重複","")</f>
        <v>重複</v>
      </c>
    </row>
    <row r="288" spans="1:17" s="78" customFormat="1" ht="25.9" customHeight="1" x14ac:dyDescent="0.15">
      <c r="A288" s="1143">
        <v>133801</v>
      </c>
      <c r="B288" s="1143"/>
      <c r="C288" s="1143"/>
      <c r="D288" s="1143"/>
      <c r="E288" s="1143"/>
      <c r="F288" s="1143"/>
      <c r="G288" s="526"/>
      <c r="H288" s="596">
        <v>133801</v>
      </c>
      <c r="I288" s="621" t="s">
        <v>660</v>
      </c>
      <c r="J288" s="736"/>
      <c r="K288" s="739" t="s">
        <v>1562</v>
      </c>
      <c r="L288" s="736"/>
      <c r="M288" s="736"/>
      <c r="N288" s="581"/>
      <c r="O288" s="595">
        <v>2145</v>
      </c>
      <c r="P288" s="595">
        <v>2420</v>
      </c>
      <c r="Q288" s="627" t="str">
        <f>IF(COUNTIF($H$5:H288,H288)&gt;1,"重複","")</f>
        <v>重複</v>
      </c>
    </row>
    <row r="289" spans="1:17" s="78" customFormat="1" ht="25.9" customHeight="1" x14ac:dyDescent="0.15">
      <c r="A289" s="1143">
        <v>133900</v>
      </c>
      <c r="B289" s="1143"/>
      <c r="C289" s="1143"/>
      <c r="D289" s="1143"/>
      <c r="E289" s="1143"/>
      <c r="F289" s="1143"/>
      <c r="G289" s="526"/>
      <c r="H289" s="596">
        <v>133900</v>
      </c>
      <c r="I289" s="641" t="s">
        <v>478</v>
      </c>
      <c r="J289" s="736"/>
      <c r="K289" s="739" t="s">
        <v>1562</v>
      </c>
      <c r="L289" s="736"/>
      <c r="M289" s="736"/>
      <c r="N289" s="581"/>
      <c r="O289" s="595">
        <v>1210</v>
      </c>
      <c r="P289" s="595">
        <v>1375</v>
      </c>
      <c r="Q289" s="627" t="str">
        <f>IF(COUNTIF($H$5:H289,H289)&gt;1,"重複","")</f>
        <v>重複</v>
      </c>
    </row>
    <row r="290" spans="1:17" s="78" customFormat="1" ht="25.9" customHeight="1" x14ac:dyDescent="0.15">
      <c r="A290" s="1143">
        <v>136010</v>
      </c>
      <c r="B290" s="1143"/>
      <c r="C290" s="1143"/>
      <c r="D290" s="1143"/>
      <c r="E290" s="1143"/>
      <c r="F290" s="1143"/>
      <c r="G290" s="526"/>
      <c r="H290" s="596">
        <v>136010</v>
      </c>
      <c r="I290" s="621" t="s">
        <v>1341</v>
      </c>
      <c r="J290" s="837"/>
      <c r="K290" s="739" t="s">
        <v>1562</v>
      </c>
      <c r="L290" s="736"/>
      <c r="M290" s="736"/>
      <c r="N290" s="581"/>
      <c r="O290" s="594">
        <v>1155</v>
      </c>
      <c r="P290" s="594">
        <v>1320</v>
      </c>
      <c r="Q290" s="627" t="str">
        <f>IF(COUNTIF($H$5:H290,H290)&gt;1,"重複","")</f>
        <v>重複</v>
      </c>
    </row>
    <row r="291" spans="1:17" s="78" customFormat="1" ht="25.9" customHeight="1" x14ac:dyDescent="0.15">
      <c r="A291" s="1143">
        <v>136101</v>
      </c>
      <c r="B291" s="1143"/>
      <c r="C291" s="1143"/>
      <c r="D291" s="1143"/>
      <c r="E291" s="1143"/>
      <c r="F291" s="1143"/>
      <c r="G291" s="526"/>
      <c r="H291" s="596">
        <v>136101</v>
      </c>
      <c r="I291" s="621" t="s">
        <v>479</v>
      </c>
      <c r="J291" s="737"/>
      <c r="K291" s="739" t="s">
        <v>1562</v>
      </c>
      <c r="L291" s="736"/>
      <c r="M291" s="736"/>
      <c r="N291" s="581"/>
      <c r="O291" s="595">
        <v>1925.0000000000002</v>
      </c>
      <c r="P291" s="595">
        <v>2145</v>
      </c>
      <c r="Q291" s="627" t="str">
        <f>IF(COUNTIF($H$5:H291,H291)&gt;1,"重複","")</f>
        <v>重複</v>
      </c>
    </row>
    <row r="292" spans="1:17" s="78" customFormat="1" ht="25.9" customHeight="1" x14ac:dyDescent="0.15">
      <c r="A292" s="1143"/>
      <c r="B292" s="1143"/>
      <c r="C292" s="1143"/>
      <c r="D292" s="1143"/>
      <c r="E292" s="1143"/>
      <c r="F292" s="1143"/>
      <c r="G292" s="526"/>
      <c r="H292" s="597" t="s">
        <v>818</v>
      </c>
      <c r="I292" s="580"/>
      <c r="J292" s="736"/>
      <c r="K292" s="740"/>
      <c r="L292" s="736"/>
      <c r="M292" s="736"/>
      <c r="N292" s="581"/>
      <c r="O292" s="592"/>
      <c r="P292" s="592"/>
      <c r="Q292" s="627" t="str">
        <f>IF(COUNTIF($H$5:H292,H292)&gt;1,"重複","")</f>
        <v>重複</v>
      </c>
    </row>
    <row r="293" spans="1:17" s="78" customFormat="1" ht="25.9" customHeight="1" x14ac:dyDescent="0.15">
      <c r="A293" s="1143">
        <v>101001</v>
      </c>
      <c r="B293" s="1143"/>
      <c r="C293" s="1143"/>
      <c r="D293" s="1143"/>
      <c r="E293" s="1143"/>
      <c r="F293" s="1143"/>
      <c r="G293" s="526"/>
      <c r="H293" s="596">
        <v>101001</v>
      </c>
      <c r="I293" s="641" t="s">
        <v>72</v>
      </c>
      <c r="J293" s="736"/>
      <c r="K293" s="740"/>
      <c r="L293" s="736"/>
      <c r="M293" s="736"/>
      <c r="N293" s="581"/>
      <c r="O293" s="595">
        <v>1210</v>
      </c>
      <c r="P293" s="595">
        <v>1375</v>
      </c>
      <c r="Q293" s="627" t="str">
        <f>IF(COUNTIF($H$5:H293,H293)&gt;1,"重複","")</f>
        <v>重複</v>
      </c>
    </row>
    <row r="294" spans="1:17" s="78" customFormat="1" ht="25.9" customHeight="1" x14ac:dyDescent="0.15">
      <c r="A294" s="1143">
        <v>101002</v>
      </c>
      <c r="B294" s="1143"/>
      <c r="C294" s="1143"/>
      <c r="D294" s="1143"/>
      <c r="E294" s="1143"/>
      <c r="F294" s="1143"/>
      <c r="G294" s="526"/>
      <c r="H294" s="596">
        <v>101002</v>
      </c>
      <c r="I294" s="621" t="s">
        <v>480</v>
      </c>
      <c r="J294" s="737"/>
      <c r="K294" s="740"/>
      <c r="L294" s="736"/>
      <c r="M294" s="736"/>
      <c r="N294" s="581"/>
      <c r="O294" s="595">
        <v>1210</v>
      </c>
      <c r="P294" s="595">
        <v>1375</v>
      </c>
      <c r="Q294" s="627" t="str">
        <f>IF(COUNTIF($H$5:H294,H294)&gt;1,"重複","")</f>
        <v>重複</v>
      </c>
    </row>
    <row r="295" spans="1:17" s="78" customFormat="1" ht="25.9" customHeight="1" x14ac:dyDescent="0.15">
      <c r="A295" s="1143">
        <v>101003</v>
      </c>
      <c r="B295" s="1143"/>
      <c r="C295" s="1143"/>
      <c r="D295" s="1143"/>
      <c r="E295" s="1143"/>
      <c r="F295" s="1143"/>
      <c r="G295" s="526"/>
      <c r="H295" s="596">
        <v>101003</v>
      </c>
      <c r="I295" s="621" t="s">
        <v>481</v>
      </c>
      <c r="J295" s="737"/>
      <c r="K295" s="740"/>
      <c r="L295" s="736"/>
      <c r="M295" s="736"/>
      <c r="N295" s="581"/>
      <c r="O295" s="595">
        <v>1210</v>
      </c>
      <c r="P295" s="595">
        <v>1375</v>
      </c>
      <c r="Q295" s="627" t="str">
        <f>IF(COUNTIF($H$5:H295,H295)&gt;1,"重複","")</f>
        <v>重複</v>
      </c>
    </row>
    <row r="296" spans="1:17" s="78" customFormat="1" ht="25.9" customHeight="1" x14ac:dyDescent="0.15">
      <c r="A296" s="1143">
        <v>101004</v>
      </c>
      <c r="B296" s="1143"/>
      <c r="C296" s="1143"/>
      <c r="D296" s="1143"/>
      <c r="E296" s="1143"/>
      <c r="F296" s="1143"/>
      <c r="G296" s="526"/>
      <c r="H296" s="596">
        <v>101004</v>
      </c>
      <c r="I296" s="641" t="s">
        <v>73</v>
      </c>
      <c r="J296" s="736"/>
      <c r="K296" s="740"/>
      <c r="L296" s="736"/>
      <c r="M296" s="736"/>
      <c r="N296" s="581"/>
      <c r="O296" s="595">
        <v>1210</v>
      </c>
      <c r="P296" s="595">
        <v>1375</v>
      </c>
      <c r="Q296" s="627" t="str">
        <f>IF(COUNTIF($H$5:H296,H296)&gt;1,"重複","")</f>
        <v>重複</v>
      </c>
    </row>
    <row r="297" spans="1:17" s="78" customFormat="1" ht="25.9" customHeight="1" x14ac:dyDescent="0.15">
      <c r="A297" s="1143">
        <v>101005</v>
      </c>
      <c r="B297" s="1143"/>
      <c r="C297" s="1143"/>
      <c r="D297" s="1143"/>
      <c r="E297" s="1143"/>
      <c r="F297" s="1143"/>
      <c r="G297" s="516"/>
      <c r="H297" s="596">
        <v>101005</v>
      </c>
      <c r="I297" s="621" t="s">
        <v>306</v>
      </c>
      <c r="J297" s="736"/>
      <c r="K297" s="740"/>
      <c r="L297" s="736"/>
      <c r="M297" s="736"/>
      <c r="N297" s="581"/>
      <c r="O297" s="595">
        <v>1210</v>
      </c>
      <c r="P297" s="595">
        <v>1375</v>
      </c>
      <c r="Q297" s="627" t="str">
        <f>IF(COUNTIF($H$5:H297,H297)&gt;1,"重複","")</f>
        <v>重複</v>
      </c>
    </row>
    <row r="298" spans="1:17" s="78" customFormat="1" ht="25.9" customHeight="1" x14ac:dyDescent="0.15">
      <c r="A298" s="1143">
        <v>101006</v>
      </c>
      <c r="B298" s="1143"/>
      <c r="C298" s="1143"/>
      <c r="D298" s="1143"/>
      <c r="E298" s="1143"/>
      <c r="F298" s="1143"/>
      <c r="G298" s="526"/>
      <c r="H298" s="596">
        <v>101006</v>
      </c>
      <c r="I298" s="641" t="s">
        <v>307</v>
      </c>
      <c r="J298" s="736"/>
      <c r="K298" s="740"/>
      <c r="L298" s="736"/>
      <c r="M298" s="736"/>
      <c r="N298" s="581"/>
      <c r="O298" s="595">
        <v>1210</v>
      </c>
      <c r="P298" s="595">
        <v>1375</v>
      </c>
      <c r="Q298" s="627" t="str">
        <f>IF(COUNTIF($H$5:H298,H298)&gt;1,"重複","")</f>
        <v>重複</v>
      </c>
    </row>
    <row r="299" spans="1:17" s="78" customFormat="1" ht="25.9" customHeight="1" x14ac:dyDescent="0.15">
      <c r="A299" s="1143">
        <v>101501</v>
      </c>
      <c r="B299" s="1143"/>
      <c r="C299" s="1143"/>
      <c r="D299" s="1143"/>
      <c r="E299" s="1143"/>
      <c r="F299" s="1143"/>
      <c r="G299" s="526"/>
      <c r="H299" s="596">
        <v>101501</v>
      </c>
      <c r="I299" s="621" t="s">
        <v>482</v>
      </c>
      <c r="J299" s="736"/>
      <c r="K299" s="740"/>
      <c r="L299" s="736"/>
      <c r="M299" s="736"/>
      <c r="N299" s="581"/>
      <c r="O299" s="595">
        <v>660</v>
      </c>
      <c r="P299" s="595">
        <v>770.00000000000011</v>
      </c>
      <c r="Q299" s="627" t="str">
        <f>IF(COUNTIF($H$5:H299,H299)&gt;1,"重複","")</f>
        <v>重複</v>
      </c>
    </row>
    <row r="300" spans="1:17" s="78" customFormat="1" ht="25.9" customHeight="1" x14ac:dyDescent="0.15">
      <c r="A300" s="1143">
        <v>101721</v>
      </c>
      <c r="B300" s="1143"/>
      <c r="C300" s="1143"/>
      <c r="D300" s="1143"/>
      <c r="E300" s="1143"/>
      <c r="F300" s="1143"/>
      <c r="G300" s="526"/>
      <c r="H300" s="596">
        <v>101721</v>
      </c>
      <c r="I300" s="641" t="s">
        <v>1342</v>
      </c>
      <c r="J300" s="837"/>
      <c r="K300" s="740"/>
      <c r="L300" s="736"/>
      <c r="M300" s="736"/>
      <c r="N300" s="581"/>
      <c r="O300" s="595">
        <v>3080.0000000000005</v>
      </c>
      <c r="P300" s="595">
        <v>3465.0000000000005</v>
      </c>
      <c r="Q300" s="627" t="str">
        <f>IF(COUNTIF($H$5:H300,H300)&gt;1,"重複","")</f>
        <v>重複</v>
      </c>
    </row>
    <row r="301" spans="1:17" s="78" customFormat="1" ht="25.9" customHeight="1" x14ac:dyDescent="0.15">
      <c r="A301" s="1143">
        <v>101722</v>
      </c>
      <c r="B301" s="1143"/>
      <c r="C301" s="1143"/>
      <c r="D301" s="1143"/>
      <c r="E301" s="1143"/>
      <c r="F301" s="1143"/>
      <c r="G301" s="516"/>
      <c r="H301" s="596">
        <v>101722</v>
      </c>
      <c r="I301" s="621" t="s">
        <v>483</v>
      </c>
      <c r="J301" s="737"/>
      <c r="K301" s="740"/>
      <c r="L301" s="736"/>
      <c r="M301" s="736"/>
      <c r="N301" s="581"/>
      <c r="O301" s="594">
        <v>4125</v>
      </c>
      <c r="P301" s="594">
        <v>4620</v>
      </c>
      <c r="Q301" s="627" t="str">
        <f>IF(COUNTIF($H$5:H301,H301)&gt;1,"重複","")</f>
        <v>重複</v>
      </c>
    </row>
    <row r="302" spans="1:17" s="78" customFormat="1" ht="25.9" customHeight="1" x14ac:dyDescent="0.15">
      <c r="A302" s="1143">
        <v>101800</v>
      </c>
      <c r="B302" s="1143"/>
      <c r="C302" s="1143"/>
      <c r="D302" s="1143"/>
      <c r="E302" s="1143"/>
      <c r="F302" s="1143"/>
      <c r="G302" s="526"/>
      <c r="H302" s="596">
        <v>101800</v>
      </c>
      <c r="I302" s="641" t="s">
        <v>484</v>
      </c>
      <c r="J302" s="737"/>
      <c r="K302" s="740"/>
      <c r="L302" s="736"/>
      <c r="M302" s="736"/>
      <c r="N302" s="581"/>
      <c r="O302" s="595">
        <v>2365</v>
      </c>
      <c r="P302" s="595">
        <v>2640</v>
      </c>
      <c r="Q302" s="627" t="str">
        <f>IF(COUNTIF($H$5:H302,H302)&gt;1,"重複","")</f>
        <v>重複</v>
      </c>
    </row>
    <row r="303" spans="1:17" s="78" customFormat="1" ht="25.9" customHeight="1" x14ac:dyDescent="0.15">
      <c r="A303" s="1143">
        <v>101900</v>
      </c>
      <c r="B303" s="1143"/>
      <c r="C303" s="1143"/>
      <c r="D303" s="1143"/>
      <c r="E303" s="1143"/>
      <c r="F303" s="1143"/>
      <c r="G303" s="526"/>
      <c r="H303" s="596">
        <v>101900</v>
      </c>
      <c r="I303" s="621" t="s">
        <v>74</v>
      </c>
      <c r="J303" s="736"/>
      <c r="K303" s="740"/>
      <c r="L303" s="736"/>
      <c r="M303" s="736"/>
      <c r="N303" s="581"/>
      <c r="O303" s="595">
        <v>2970.0000000000005</v>
      </c>
      <c r="P303" s="595">
        <v>3300.0000000000005</v>
      </c>
      <c r="Q303" s="627" t="str">
        <f>IF(COUNTIF($H$5:H303,H303)&gt;1,"重複","")</f>
        <v>重複</v>
      </c>
    </row>
    <row r="304" spans="1:17" s="78" customFormat="1" ht="25.9" customHeight="1" x14ac:dyDescent="0.15">
      <c r="A304" s="1143">
        <v>101401</v>
      </c>
      <c r="B304" s="1143"/>
      <c r="C304" s="1143"/>
      <c r="D304" s="1143"/>
      <c r="E304" s="1143"/>
      <c r="F304" s="1143"/>
      <c r="G304" s="526"/>
      <c r="H304" s="596">
        <v>101401</v>
      </c>
      <c r="I304" s="621" t="s">
        <v>485</v>
      </c>
      <c r="J304" s="737"/>
      <c r="K304" s="740"/>
      <c r="L304" s="736"/>
      <c r="M304" s="736"/>
      <c r="N304" s="581"/>
      <c r="O304" s="595">
        <v>990.00000000000011</v>
      </c>
      <c r="P304" s="595">
        <v>1100</v>
      </c>
      <c r="Q304" s="627" t="str">
        <f>IF(COUNTIF($H$5:H304,H304)&gt;1,"重複","")</f>
        <v>重複</v>
      </c>
    </row>
    <row r="305" spans="1:17" s="78" customFormat="1" ht="25.9" customHeight="1" x14ac:dyDescent="0.15">
      <c r="A305" s="1143">
        <v>101402</v>
      </c>
      <c r="B305" s="1143"/>
      <c r="C305" s="1143"/>
      <c r="D305" s="1143"/>
      <c r="E305" s="1143"/>
      <c r="F305" s="1143"/>
      <c r="G305" s="526"/>
      <c r="H305" s="596">
        <v>101402</v>
      </c>
      <c r="I305" s="621" t="s">
        <v>486</v>
      </c>
      <c r="J305" s="736"/>
      <c r="K305" s="740"/>
      <c r="L305" s="736"/>
      <c r="M305" s="736"/>
      <c r="N305" s="581"/>
      <c r="O305" s="595">
        <v>770.00000000000011</v>
      </c>
      <c r="P305" s="595">
        <v>880.00000000000011</v>
      </c>
      <c r="Q305" s="627" t="str">
        <f>IF(COUNTIF($H$5:H305,H305)&gt;1,"重複","")</f>
        <v>重複</v>
      </c>
    </row>
    <row r="306" spans="1:17" s="78" customFormat="1" ht="25.9" customHeight="1" x14ac:dyDescent="0.15">
      <c r="A306" s="1143"/>
      <c r="B306" s="1143"/>
      <c r="C306" s="1143"/>
      <c r="D306" s="1143"/>
      <c r="E306" s="1143"/>
      <c r="F306" s="1143"/>
      <c r="G306" s="526"/>
      <c r="H306" s="597" t="s">
        <v>819</v>
      </c>
      <c r="I306" s="580"/>
      <c r="J306" s="736"/>
      <c r="K306" s="740"/>
      <c r="L306" s="736"/>
      <c r="M306" s="736"/>
      <c r="N306" s="581"/>
      <c r="O306" s="592"/>
      <c r="P306" s="592"/>
      <c r="Q306" s="627" t="str">
        <f>IF(COUNTIF($H$5:H306,H306)&gt;1,"重複","")</f>
        <v>重複</v>
      </c>
    </row>
    <row r="307" spans="1:17" s="78" customFormat="1" ht="25.9" customHeight="1" x14ac:dyDescent="0.15">
      <c r="A307" s="1143">
        <v>134010</v>
      </c>
      <c r="B307" s="1143"/>
      <c r="C307" s="1143"/>
      <c r="D307" s="1143"/>
      <c r="E307" s="1143"/>
      <c r="F307" s="1143"/>
      <c r="G307" s="526"/>
      <c r="H307" s="596">
        <v>134010</v>
      </c>
      <c r="I307" s="621" t="s">
        <v>487</v>
      </c>
      <c r="J307" s="736"/>
      <c r="K307" s="740"/>
      <c r="L307" s="736"/>
      <c r="M307" s="736"/>
      <c r="N307" s="581"/>
      <c r="O307" s="595">
        <v>1815.0000000000002</v>
      </c>
      <c r="P307" s="595">
        <v>2035.0000000000002</v>
      </c>
      <c r="Q307" s="627" t="str">
        <f>IF(COUNTIF($H$5:H307,H307)&gt;1,"重複","")</f>
        <v>重複</v>
      </c>
    </row>
    <row r="308" spans="1:17" s="78" customFormat="1" ht="25.9" customHeight="1" x14ac:dyDescent="0.15">
      <c r="A308" s="1143">
        <v>134011</v>
      </c>
      <c r="B308" s="1143"/>
      <c r="C308" s="1143"/>
      <c r="D308" s="1143"/>
      <c r="E308" s="1143"/>
      <c r="F308" s="1143"/>
      <c r="G308" s="526"/>
      <c r="H308" s="596">
        <v>134011</v>
      </c>
      <c r="I308" s="621" t="s">
        <v>488</v>
      </c>
      <c r="J308" s="736"/>
      <c r="K308" s="740"/>
      <c r="L308" s="736"/>
      <c r="M308" s="736"/>
      <c r="N308" s="581"/>
      <c r="O308" s="595">
        <v>2365</v>
      </c>
      <c r="P308" s="595">
        <v>2640</v>
      </c>
      <c r="Q308" s="627" t="str">
        <f>IF(COUNTIF($H$5:H308,H308)&gt;1,"重複","")</f>
        <v>重複</v>
      </c>
    </row>
    <row r="309" spans="1:17" s="78" customFormat="1" ht="25.9" customHeight="1" x14ac:dyDescent="0.15">
      <c r="A309" s="1143">
        <v>134101</v>
      </c>
      <c r="B309" s="1143"/>
      <c r="C309" s="1143"/>
      <c r="D309" s="1143"/>
      <c r="E309" s="1143"/>
      <c r="F309" s="1143"/>
      <c r="G309" s="526"/>
      <c r="H309" s="596">
        <v>134101</v>
      </c>
      <c r="I309" s="641" t="s">
        <v>489</v>
      </c>
      <c r="J309" s="736"/>
      <c r="K309" s="739" t="s">
        <v>1562</v>
      </c>
      <c r="L309" s="736"/>
      <c r="M309" s="736"/>
      <c r="N309" s="581"/>
      <c r="O309" s="595">
        <v>2365</v>
      </c>
      <c r="P309" s="595">
        <v>2640</v>
      </c>
      <c r="Q309" s="627" t="str">
        <f>IF(COUNTIF($H$5:H309,H309)&gt;1,"重複","")</f>
        <v>重複</v>
      </c>
    </row>
    <row r="310" spans="1:17" s="78" customFormat="1" ht="25.9" customHeight="1" x14ac:dyDescent="0.15">
      <c r="A310" s="1147">
        <v>134400</v>
      </c>
      <c r="B310" s="1147"/>
      <c r="C310" s="1147"/>
      <c r="D310" s="1147"/>
      <c r="E310" s="1147"/>
      <c r="F310" s="1147"/>
      <c r="G310" s="905"/>
      <c r="H310" s="906">
        <v>134400</v>
      </c>
      <c r="I310" s="907" t="s">
        <v>1587</v>
      </c>
      <c r="J310" s="908"/>
      <c r="K310" s="909" t="s">
        <v>1562</v>
      </c>
      <c r="L310" s="908"/>
      <c r="M310" s="908"/>
      <c r="N310" s="910"/>
      <c r="O310" s="911">
        <v>825</v>
      </c>
      <c r="P310" s="911">
        <v>924</v>
      </c>
      <c r="Q310" s="627" t="str">
        <f>IF(COUNTIF($H$5:H310,H310)&gt;1,"重複","")</f>
        <v/>
      </c>
    </row>
    <row r="311" spans="1:17" s="78" customFormat="1" ht="25.9" customHeight="1" x14ac:dyDescent="0.15">
      <c r="A311" s="1143">
        <v>135101</v>
      </c>
      <c r="B311" s="1143"/>
      <c r="C311" s="1143"/>
      <c r="D311" s="1143"/>
      <c r="E311" s="1143"/>
      <c r="F311" s="1143"/>
      <c r="G311" s="526"/>
      <c r="H311" s="596">
        <v>135101</v>
      </c>
      <c r="I311" s="621" t="s">
        <v>490</v>
      </c>
      <c r="J311" s="736"/>
      <c r="K311" s="740"/>
      <c r="L311" s="736"/>
      <c r="M311" s="736"/>
      <c r="N311" s="581"/>
      <c r="O311" s="594">
        <v>1210</v>
      </c>
      <c r="P311" s="594">
        <v>1375</v>
      </c>
      <c r="Q311" s="627" t="str">
        <f>IF(COUNTIF($H$5:H311,H311)&gt;1,"重複","")</f>
        <v>重複</v>
      </c>
    </row>
    <row r="312" spans="1:17" s="78" customFormat="1" ht="25.9" customHeight="1" x14ac:dyDescent="0.15">
      <c r="A312" s="1143">
        <v>135312</v>
      </c>
      <c r="B312" s="1143"/>
      <c r="C312" s="1143"/>
      <c r="D312" s="1143"/>
      <c r="E312" s="1143"/>
      <c r="F312" s="1143"/>
      <c r="G312" s="526"/>
      <c r="H312" s="596">
        <v>135312</v>
      </c>
      <c r="I312" s="621" t="s">
        <v>661</v>
      </c>
      <c r="J312" s="737"/>
      <c r="K312" s="739" t="s">
        <v>1562</v>
      </c>
      <c r="L312" s="736"/>
      <c r="M312" s="736"/>
      <c r="N312" s="581"/>
      <c r="O312" s="595">
        <v>2035.0000000000002</v>
      </c>
      <c r="P312" s="595">
        <v>2310</v>
      </c>
      <c r="Q312" s="627" t="str">
        <f>IF(COUNTIF($H$5:H312,H312)&gt;1,"重複","")</f>
        <v>重複</v>
      </c>
    </row>
    <row r="313" spans="1:17" s="78" customFormat="1" ht="25.9" customHeight="1" x14ac:dyDescent="0.15">
      <c r="A313" s="1143">
        <v>137000</v>
      </c>
      <c r="B313" s="1143"/>
      <c r="C313" s="1143"/>
      <c r="D313" s="1143"/>
      <c r="E313" s="1143"/>
      <c r="F313" s="1143"/>
      <c r="G313" s="526"/>
      <c r="H313" s="596">
        <v>137000</v>
      </c>
      <c r="I313" s="621" t="s">
        <v>491</v>
      </c>
      <c r="J313" s="737"/>
      <c r="K313" s="740"/>
      <c r="L313" s="736"/>
      <c r="M313" s="736"/>
      <c r="N313" s="581"/>
      <c r="O313" s="595">
        <v>1265</v>
      </c>
      <c r="P313" s="595">
        <v>1430.0000000000002</v>
      </c>
      <c r="Q313" s="627" t="str">
        <f>IF(COUNTIF($H$5:H313,H313)&gt;1,"重複","")</f>
        <v>重複</v>
      </c>
    </row>
    <row r="314" spans="1:17" s="78" customFormat="1" ht="25.9" customHeight="1" x14ac:dyDescent="0.15">
      <c r="A314" s="1143">
        <v>137100</v>
      </c>
      <c r="B314" s="1143"/>
      <c r="C314" s="1143"/>
      <c r="D314" s="1143"/>
      <c r="E314" s="1143"/>
      <c r="F314" s="1143"/>
      <c r="G314" s="526"/>
      <c r="H314" s="596">
        <v>137100</v>
      </c>
      <c r="I314" s="621" t="s">
        <v>75</v>
      </c>
      <c r="J314" s="737"/>
      <c r="K314" s="740"/>
      <c r="L314" s="736"/>
      <c r="M314" s="736"/>
      <c r="N314" s="581"/>
      <c r="O314" s="595">
        <v>1485.0000000000002</v>
      </c>
      <c r="P314" s="595">
        <v>1650.0000000000002</v>
      </c>
      <c r="Q314" s="627" t="str">
        <f>IF(COUNTIF($H$5:H314,H314)&gt;1,"重複","")</f>
        <v>重複</v>
      </c>
    </row>
    <row r="315" spans="1:17" s="78" customFormat="1" ht="25.9" customHeight="1" x14ac:dyDescent="0.15">
      <c r="A315" s="1143">
        <v>133101</v>
      </c>
      <c r="B315" s="1143"/>
      <c r="C315" s="1143"/>
      <c r="D315" s="1143"/>
      <c r="E315" s="1143"/>
      <c r="F315" s="1143"/>
      <c r="G315" s="526"/>
      <c r="H315" s="596">
        <v>133101</v>
      </c>
      <c r="I315" s="621" t="s">
        <v>492</v>
      </c>
      <c r="J315" s="736"/>
      <c r="K315" s="740"/>
      <c r="L315" s="736"/>
      <c r="M315" s="736"/>
      <c r="N315" s="581"/>
      <c r="O315" s="595">
        <v>1430.0000000000002</v>
      </c>
      <c r="P315" s="595">
        <v>1650.0000000000002</v>
      </c>
      <c r="Q315" s="627" t="str">
        <f>IF(COUNTIF($H$5:H315,H315)&gt;1,"重複","")</f>
        <v>重複</v>
      </c>
    </row>
    <row r="316" spans="1:17" s="78" customFormat="1" ht="25.9" customHeight="1" x14ac:dyDescent="0.15">
      <c r="A316" s="1143">
        <v>135943</v>
      </c>
      <c r="B316" s="1143"/>
      <c r="C316" s="1143"/>
      <c r="D316" s="1143"/>
      <c r="E316" s="1143"/>
      <c r="F316" s="1143"/>
      <c r="G316" s="526"/>
      <c r="H316" s="596">
        <v>135943</v>
      </c>
      <c r="I316" s="621" t="s">
        <v>493</v>
      </c>
      <c r="J316" s="736"/>
      <c r="K316" s="739" t="s">
        <v>1562</v>
      </c>
      <c r="L316" s="736"/>
      <c r="M316" s="736"/>
      <c r="N316" s="581"/>
      <c r="O316" s="594">
        <v>2365</v>
      </c>
      <c r="P316" s="594">
        <v>2640</v>
      </c>
      <c r="Q316" s="627" t="str">
        <f>IF(COUNTIF($H$5:H316,H316)&gt;1,"重複","")</f>
        <v>重複</v>
      </c>
    </row>
    <row r="317" spans="1:17" s="78" customFormat="1" ht="25.9" customHeight="1" x14ac:dyDescent="0.15">
      <c r="A317" s="1143">
        <v>136010</v>
      </c>
      <c r="B317" s="1143"/>
      <c r="C317" s="1143"/>
      <c r="D317" s="1143"/>
      <c r="E317" s="1143"/>
      <c r="F317" s="1143"/>
      <c r="G317" s="526"/>
      <c r="H317" s="596">
        <v>136010</v>
      </c>
      <c r="I317" s="621" t="s">
        <v>662</v>
      </c>
      <c r="J317" s="736"/>
      <c r="K317" s="739" t="s">
        <v>1562</v>
      </c>
      <c r="L317" s="736"/>
      <c r="M317" s="736"/>
      <c r="N317" s="581"/>
      <c r="O317" s="595">
        <v>1155</v>
      </c>
      <c r="P317" s="595">
        <v>1320</v>
      </c>
      <c r="Q317" s="627" t="str">
        <f>IF(COUNTIF($H$5:H317,H317)&gt;1,"重複","")</f>
        <v>重複</v>
      </c>
    </row>
    <row r="318" spans="1:17" s="78" customFormat="1" ht="25.9" customHeight="1" x14ac:dyDescent="0.15">
      <c r="A318" s="1143">
        <v>144111</v>
      </c>
      <c r="B318" s="1143"/>
      <c r="C318" s="1143"/>
      <c r="D318" s="1143"/>
      <c r="E318" s="1143"/>
      <c r="F318" s="1143"/>
      <c r="G318" s="526"/>
      <c r="H318" s="596">
        <v>144111</v>
      </c>
      <c r="I318" s="621" t="s">
        <v>494</v>
      </c>
      <c r="J318" s="736"/>
      <c r="K318" s="739" t="s">
        <v>1562</v>
      </c>
      <c r="L318" s="736"/>
      <c r="M318" s="736"/>
      <c r="N318" s="581"/>
      <c r="O318" s="595">
        <v>2365</v>
      </c>
      <c r="P318" s="595">
        <v>2640</v>
      </c>
      <c r="Q318" s="627" t="str">
        <f>IF(COUNTIF($H$5:H318,H318)&gt;1,"重複","")</f>
        <v>重複</v>
      </c>
    </row>
    <row r="319" spans="1:17" s="78" customFormat="1" ht="25.9" customHeight="1" x14ac:dyDescent="0.15">
      <c r="A319" s="1143"/>
      <c r="B319" s="1143"/>
      <c r="C319" s="1143"/>
      <c r="D319" s="1143"/>
      <c r="E319" s="1143"/>
      <c r="F319" s="1143"/>
      <c r="G319" s="526"/>
      <c r="H319" s="597" t="s">
        <v>213</v>
      </c>
      <c r="I319" s="580"/>
      <c r="J319" s="737"/>
      <c r="K319" s="740"/>
      <c r="L319" s="736"/>
      <c r="M319" s="736"/>
      <c r="N319" s="581"/>
      <c r="O319" s="592"/>
      <c r="P319" s="592"/>
      <c r="Q319" s="627" t="str">
        <f>IF(COUNTIF($H$5:H319,H319)&gt;1,"重複","")</f>
        <v>重複</v>
      </c>
    </row>
    <row r="320" spans="1:17" s="78" customFormat="1" ht="25.9" customHeight="1" x14ac:dyDescent="0.15">
      <c r="A320" s="1143">
        <v>139301</v>
      </c>
      <c r="B320" s="1143"/>
      <c r="C320" s="1143"/>
      <c r="D320" s="1143"/>
      <c r="E320" s="1143"/>
      <c r="F320" s="1143"/>
      <c r="G320" s="526"/>
      <c r="H320" s="596">
        <v>139301</v>
      </c>
      <c r="I320" s="621" t="s">
        <v>820</v>
      </c>
      <c r="J320" s="736"/>
      <c r="K320" s="740"/>
      <c r="L320" s="736"/>
      <c r="M320" s="736"/>
      <c r="N320" s="581"/>
      <c r="O320" s="594">
        <v>1925.0000000000002</v>
      </c>
      <c r="P320" s="594">
        <v>2145</v>
      </c>
      <c r="Q320" s="627" t="str">
        <f>IF(COUNTIF($H$5:H320,H320)&gt;1,"重複","")</f>
        <v>重複</v>
      </c>
    </row>
    <row r="321" spans="1:17" s="78" customFormat="1" ht="25.9" customHeight="1" x14ac:dyDescent="0.15">
      <c r="A321" s="1143">
        <v>139211</v>
      </c>
      <c r="B321" s="1143"/>
      <c r="C321" s="1143"/>
      <c r="D321" s="1143"/>
      <c r="E321" s="1143"/>
      <c r="F321" s="1143"/>
      <c r="G321" s="526"/>
      <c r="H321" s="596">
        <v>139211</v>
      </c>
      <c r="I321" s="621" t="s">
        <v>495</v>
      </c>
      <c r="J321" s="737"/>
      <c r="K321" s="740"/>
      <c r="L321" s="736"/>
      <c r="M321" s="736"/>
      <c r="N321" s="581"/>
      <c r="O321" s="595">
        <v>2970.0000000000005</v>
      </c>
      <c r="P321" s="595">
        <v>3300.0000000000005</v>
      </c>
      <c r="Q321" s="627" t="str">
        <f>IF(COUNTIF($H$5:H321,H321)&gt;1,"重複","")</f>
        <v>重複</v>
      </c>
    </row>
    <row r="322" spans="1:17" s="78" customFormat="1" ht="25.9" customHeight="1" x14ac:dyDescent="0.15">
      <c r="A322" s="1143">
        <v>139600</v>
      </c>
      <c r="B322" s="1143"/>
      <c r="C322" s="1143"/>
      <c r="D322" s="1143"/>
      <c r="E322" s="1143"/>
      <c r="F322" s="1143"/>
      <c r="G322" s="526"/>
      <c r="H322" s="596">
        <v>139600</v>
      </c>
      <c r="I322" s="621" t="s">
        <v>308</v>
      </c>
      <c r="J322" s="736"/>
      <c r="K322" s="740"/>
      <c r="L322" s="736"/>
      <c r="M322" s="736"/>
      <c r="N322" s="581"/>
      <c r="O322" s="595">
        <v>2640</v>
      </c>
      <c r="P322" s="595">
        <v>2970.0000000000005</v>
      </c>
      <c r="Q322" s="627" t="str">
        <f>IF(COUNTIF($H$5:H322,H322)&gt;1,"重複","")</f>
        <v>重複</v>
      </c>
    </row>
    <row r="323" spans="1:17" s="78" customFormat="1" ht="25.9" customHeight="1" x14ac:dyDescent="0.15">
      <c r="A323" s="1143">
        <v>139520</v>
      </c>
      <c r="B323" s="1143"/>
      <c r="C323" s="1143"/>
      <c r="D323" s="1143"/>
      <c r="E323" s="1143"/>
      <c r="F323" s="1143"/>
      <c r="G323" s="516"/>
      <c r="H323" s="596">
        <v>139520</v>
      </c>
      <c r="I323" s="621" t="s">
        <v>1343</v>
      </c>
      <c r="J323" s="737"/>
      <c r="K323" s="740"/>
      <c r="L323" s="736"/>
      <c r="M323" s="736"/>
      <c r="N323" s="581"/>
      <c r="O323" s="594">
        <v>2970.0000000000005</v>
      </c>
      <c r="P323" s="594">
        <v>3300.0000000000005</v>
      </c>
      <c r="Q323" s="627" t="str">
        <f>IF(COUNTIF($H$5:H323,H323)&gt;1,"重複","")</f>
        <v>重複</v>
      </c>
    </row>
    <row r="324" spans="1:17" s="78" customFormat="1" ht="25.9" customHeight="1" x14ac:dyDescent="0.15">
      <c r="A324" s="1143"/>
      <c r="B324" s="1143"/>
      <c r="C324" s="1143"/>
      <c r="D324" s="1143"/>
      <c r="E324" s="1143"/>
      <c r="F324" s="1143"/>
      <c r="G324" s="526"/>
      <c r="H324" s="597" t="s">
        <v>821</v>
      </c>
      <c r="I324" s="580"/>
      <c r="J324" s="737"/>
      <c r="K324" s="740"/>
      <c r="L324" s="736"/>
      <c r="M324" s="736"/>
      <c r="N324" s="581"/>
      <c r="O324" s="592"/>
      <c r="P324" s="592"/>
      <c r="Q324" s="627" t="str">
        <f>IF(COUNTIF($H$5:H324,H324)&gt;1,"重複","")</f>
        <v>重複</v>
      </c>
    </row>
    <row r="325" spans="1:17" s="78" customFormat="1" ht="25.9" customHeight="1" x14ac:dyDescent="0.15">
      <c r="A325" s="1143">
        <v>130200</v>
      </c>
      <c r="B325" s="1143"/>
      <c r="C325" s="1143"/>
      <c r="D325" s="1143"/>
      <c r="E325" s="1143"/>
      <c r="F325" s="1143"/>
      <c r="G325" s="526"/>
      <c r="H325" s="596">
        <v>130200</v>
      </c>
      <c r="I325" s="621" t="s">
        <v>496</v>
      </c>
      <c r="J325" s="736"/>
      <c r="K325" s="740"/>
      <c r="L325" s="736"/>
      <c r="M325" s="736"/>
      <c r="N325" s="581"/>
      <c r="O325" s="595">
        <v>2475</v>
      </c>
      <c r="P325" s="595">
        <v>2750</v>
      </c>
      <c r="Q325" s="627" t="str">
        <f>IF(COUNTIF($H$5:H325,H325)&gt;1,"重複","")</f>
        <v>重複</v>
      </c>
    </row>
    <row r="326" spans="1:17" s="78" customFormat="1" ht="25.9" customHeight="1" x14ac:dyDescent="0.15">
      <c r="A326" s="1143">
        <v>130300</v>
      </c>
      <c r="B326" s="1143"/>
      <c r="C326" s="1143"/>
      <c r="D326" s="1143"/>
      <c r="E326" s="1143"/>
      <c r="F326" s="1143"/>
      <c r="G326" s="526"/>
      <c r="H326" s="596">
        <v>130300</v>
      </c>
      <c r="I326" s="641" t="s">
        <v>497</v>
      </c>
      <c r="J326" s="737"/>
      <c r="K326" s="740"/>
      <c r="L326" s="736"/>
      <c r="M326" s="736"/>
      <c r="N326" s="581"/>
      <c r="O326" s="595">
        <v>3685.0000000000005</v>
      </c>
      <c r="P326" s="595">
        <v>4125</v>
      </c>
      <c r="Q326" s="627" t="str">
        <f>IF(COUNTIF($H$5:H326,H326)&gt;1,"重複","")</f>
        <v>重複</v>
      </c>
    </row>
    <row r="327" spans="1:17" s="78" customFormat="1" ht="25.9" customHeight="1" x14ac:dyDescent="0.15">
      <c r="A327" s="1143">
        <v>130400</v>
      </c>
      <c r="B327" s="1143"/>
      <c r="C327" s="1143"/>
      <c r="D327" s="1143"/>
      <c r="E327" s="1143"/>
      <c r="F327" s="1143"/>
      <c r="G327" s="526"/>
      <c r="H327" s="596">
        <v>130400</v>
      </c>
      <c r="I327" s="621" t="s">
        <v>498</v>
      </c>
      <c r="J327" s="737"/>
      <c r="K327" s="740"/>
      <c r="L327" s="736"/>
      <c r="M327" s="736"/>
      <c r="N327" s="581"/>
      <c r="O327" s="595">
        <v>2475</v>
      </c>
      <c r="P327" s="595">
        <v>2750</v>
      </c>
      <c r="Q327" s="627" t="str">
        <f>IF(COUNTIF($H$5:H327,H327)&gt;1,"重複","")</f>
        <v>重複</v>
      </c>
    </row>
    <row r="328" spans="1:17" s="78" customFormat="1" ht="25.9" customHeight="1" x14ac:dyDescent="0.15">
      <c r="A328" s="1143">
        <v>230600</v>
      </c>
      <c r="B328" s="1143"/>
      <c r="C328" s="1143"/>
      <c r="D328" s="1143"/>
      <c r="E328" s="1143"/>
      <c r="F328" s="1143"/>
      <c r="G328" s="526"/>
      <c r="H328" s="596">
        <v>230600</v>
      </c>
      <c r="I328" s="621" t="s">
        <v>499</v>
      </c>
      <c r="J328" s="737"/>
      <c r="K328" s="740"/>
      <c r="L328" s="736"/>
      <c r="M328" s="736"/>
      <c r="N328" s="581"/>
      <c r="O328" s="595">
        <v>1870.0000000000002</v>
      </c>
      <c r="P328" s="595">
        <v>2090</v>
      </c>
      <c r="Q328" s="627" t="str">
        <f>IF(COUNTIF($H$5:H328,H328)&gt;1,"重複","")</f>
        <v>重複</v>
      </c>
    </row>
    <row r="329" spans="1:17" s="78" customFormat="1" ht="25.9" customHeight="1" x14ac:dyDescent="0.15">
      <c r="A329" s="1143">
        <v>230700</v>
      </c>
      <c r="B329" s="1143"/>
      <c r="C329" s="1143"/>
      <c r="D329" s="1143"/>
      <c r="E329" s="1143"/>
      <c r="F329" s="1143"/>
      <c r="G329" s="526"/>
      <c r="H329" s="596">
        <v>230700</v>
      </c>
      <c r="I329" s="621" t="s">
        <v>500</v>
      </c>
      <c r="J329" s="736"/>
      <c r="K329" s="740"/>
      <c r="L329" s="736"/>
      <c r="M329" s="736"/>
      <c r="N329" s="581"/>
      <c r="O329" s="595">
        <v>3685.0000000000005</v>
      </c>
      <c r="P329" s="595">
        <v>4125</v>
      </c>
      <c r="Q329" s="627" t="str">
        <f>IF(COUNTIF($H$5:H329,H329)&gt;1,"重複","")</f>
        <v>重複</v>
      </c>
    </row>
    <row r="330" spans="1:17" s="78" customFormat="1" ht="25.9" customHeight="1" x14ac:dyDescent="0.15">
      <c r="A330" s="1143">
        <v>330500</v>
      </c>
      <c r="B330" s="1143"/>
      <c r="C330" s="1143"/>
      <c r="D330" s="1143"/>
      <c r="E330" s="1143"/>
      <c r="F330" s="1143"/>
      <c r="G330" s="526"/>
      <c r="H330" s="596">
        <v>330500</v>
      </c>
      <c r="I330" s="641" t="s">
        <v>501</v>
      </c>
      <c r="J330" s="736"/>
      <c r="K330" s="740"/>
      <c r="L330" s="736"/>
      <c r="M330" s="736"/>
      <c r="N330" s="581"/>
      <c r="O330" s="595">
        <v>3520.0000000000005</v>
      </c>
      <c r="P330" s="595">
        <v>3960.0000000000005</v>
      </c>
      <c r="Q330" s="627" t="str">
        <f>IF(COUNTIF($H$5:H330,H330)&gt;1,"重複","")</f>
        <v>重複</v>
      </c>
    </row>
    <row r="331" spans="1:17" s="78" customFormat="1" ht="25.9" customHeight="1" x14ac:dyDescent="0.15">
      <c r="A331" s="1143"/>
      <c r="B331" s="1143"/>
      <c r="C331" s="1143"/>
      <c r="D331" s="1143"/>
      <c r="E331" s="1143"/>
      <c r="F331" s="1143"/>
      <c r="G331" s="526"/>
      <c r="H331" s="597" t="s">
        <v>822</v>
      </c>
      <c r="I331" s="580"/>
      <c r="J331" s="736"/>
      <c r="K331" s="740"/>
      <c r="L331" s="736"/>
      <c r="M331" s="736"/>
      <c r="N331" s="581"/>
      <c r="O331" s="592"/>
      <c r="P331" s="592"/>
      <c r="Q331" s="627" t="str">
        <f>IF(COUNTIF($H$5:H331,H331)&gt;1,"重複","")</f>
        <v>重複</v>
      </c>
    </row>
    <row r="332" spans="1:17" s="78" customFormat="1" ht="25.9" customHeight="1" x14ac:dyDescent="0.15">
      <c r="A332" s="1143">
        <v>135610</v>
      </c>
      <c r="B332" s="1143"/>
      <c r="C332" s="1143"/>
      <c r="D332" s="1143"/>
      <c r="E332" s="1143"/>
      <c r="F332" s="1143"/>
      <c r="G332" s="526"/>
      <c r="H332" s="596">
        <v>135610</v>
      </c>
      <c r="I332" s="621" t="s">
        <v>502</v>
      </c>
      <c r="J332" s="736"/>
      <c r="K332" s="740"/>
      <c r="L332" s="736"/>
      <c r="M332" s="736"/>
      <c r="N332" s="581"/>
      <c r="O332" s="595">
        <v>2530</v>
      </c>
      <c r="P332" s="595">
        <v>2860.0000000000005</v>
      </c>
      <c r="Q332" s="627" t="str">
        <f>IF(COUNTIF($H$5:H332,H332)&gt;1,"重複","")</f>
        <v>重複</v>
      </c>
    </row>
    <row r="333" spans="1:17" s="78" customFormat="1" ht="25.9" customHeight="1" x14ac:dyDescent="0.15">
      <c r="A333" s="1143">
        <v>135622</v>
      </c>
      <c r="B333" s="1143"/>
      <c r="C333" s="1143"/>
      <c r="D333" s="1143"/>
      <c r="E333" s="1143"/>
      <c r="F333" s="1143"/>
      <c r="G333" s="526"/>
      <c r="H333" s="596">
        <v>135622</v>
      </c>
      <c r="I333" s="621" t="s">
        <v>823</v>
      </c>
      <c r="J333" s="736"/>
      <c r="K333" s="740"/>
      <c r="L333" s="736"/>
      <c r="M333" s="736"/>
      <c r="N333" s="581"/>
      <c r="O333" s="594">
        <v>5280</v>
      </c>
      <c r="P333" s="594">
        <v>5885.0000000000009</v>
      </c>
      <c r="Q333" s="627" t="str">
        <f>IF(COUNTIF($H$5:H333,H333)&gt;1,"重複","")</f>
        <v>重複</v>
      </c>
    </row>
    <row r="334" spans="1:17" s="78" customFormat="1" ht="25.9" customHeight="1" x14ac:dyDescent="0.15">
      <c r="A334" s="1143">
        <v>135701</v>
      </c>
      <c r="B334" s="1143"/>
      <c r="C334" s="1143"/>
      <c r="D334" s="1143"/>
      <c r="E334" s="1143"/>
      <c r="F334" s="1143"/>
      <c r="G334" s="516"/>
      <c r="H334" s="596">
        <v>135701</v>
      </c>
      <c r="I334" s="641" t="s">
        <v>503</v>
      </c>
      <c r="J334" s="736"/>
      <c r="K334" s="740"/>
      <c r="L334" s="736"/>
      <c r="M334" s="736"/>
      <c r="N334" s="581"/>
      <c r="O334" s="595">
        <v>2365</v>
      </c>
      <c r="P334" s="595">
        <v>2640</v>
      </c>
      <c r="Q334" s="627" t="str">
        <f>IF(COUNTIF($H$5:H334,H334)&gt;1,"重複","")</f>
        <v>重複</v>
      </c>
    </row>
    <row r="335" spans="1:17" s="78" customFormat="1" ht="25.9" customHeight="1" x14ac:dyDescent="0.15">
      <c r="A335" s="1143">
        <v>137210</v>
      </c>
      <c r="B335" s="1143"/>
      <c r="C335" s="1143"/>
      <c r="D335" s="1143"/>
      <c r="E335" s="1143"/>
      <c r="F335" s="1143"/>
      <c r="G335" s="526"/>
      <c r="H335" s="596">
        <v>137210</v>
      </c>
      <c r="I335" s="621" t="s">
        <v>504</v>
      </c>
      <c r="J335" s="736"/>
      <c r="K335" s="740"/>
      <c r="L335" s="736"/>
      <c r="M335" s="736"/>
      <c r="N335" s="581"/>
      <c r="O335" s="595">
        <v>2585</v>
      </c>
      <c r="P335" s="595">
        <v>2915.0000000000005</v>
      </c>
      <c r="Q335" s="627" t="str">
        <f>IF(COUNTIF($H$5:H335,H335)&gt;1,"重複","")</f>
        <v>重複</v>
      </c>
    </row>
    <row r="336" spans="1:17" s="78" customFormat="1" ht="25.9" customHeight="1" x14ac:dyDescent="0.15">
      <c r="A336" s="1143">
        <v>137400</v>
      </c>
      <c r="B336" s="1143"/>
      <c r="C336" s="1143"/>
      <c r="D336" s="1143"/>
      <c r="E336" s="1143"/>
      <c r="F336" s="1143"/>
      <c r="G336" s="526"/>
      <c r="H336" s="596">
        <v>137400</v>
      </c>
      <c r="I336" s="621" t="s">
        <v>76</v>
      </c>
      <c r="J336" s="736"/>
      <c r="K336" s="740"/>
      <c r="L336" s="736"/>
      <c r="M336" s="736"/>
      <c r="N336" s="581"/>
      <c r="O336" s="595">
        <v>2145</v>
      </c>
      <c r="P336" s="595">
        <v>2420</v>
      </c>
      <c r="Q336" s="627" t="str">
        <f>IF(COUNTIF($H$5:H336,H336)&gt;1,"重複","")</f>
        <v>重複</v>
      </c>
    </row>
    <row r="337" spans="1:17" s="78" customFormat="1" ht="25.9" customHeight="1" x14ac:dyDescent="0.15">
      <c r="A337" s="1143">
        <v>137620</v>
      </c>
      <c r="B337" s="1143"/>
      <c r="C337" s="1143"/>
      <c r="D337" s="1143"/>
      <c r="E337" s="1143"/>
      <c r="F337" s="1143"/>
      <c r="G337" s="526"/>
      <c r="H337" s="596">
        <v>137620</v>
      </c>
      <c r="I337" s="641" t="s">
        <v>309</v>
      </c>
      <c r="J337" s="736"/>
      <c r="K337" s="739" t="s">
        <v>1562</v>
      </c>
      <c r="L337" s="736"/>
      <c r="M337" s="736"/>
      <c r="N337" s="581"/>
      <c r="O337" s="595">
        <v>1815.0000000000002</v>
      </c>
      <c r="P337" s="595">
        <v>2035.0000000000002</v>
      </c>
      <c r="Q337" s="627" t="str">
        <f>IF(COUNTIF($H$5:H337,H337)&gt;1,"重複","")</f>
        <v>重複</v>
      </c>
    </row>
    <row r="338" spans="1:17" s="78" customFormat="1" ht="25.9" customHeight="1" x14ac:dyDescent="0.15">
      <c r="A338" s="1143">
        <v>150100</v>
      </c>
      <c r="B338" s="1143"/>
      <c r="C338" s="1143"/>
      <c r="D338" s="1143"/>
      <c r="E338" s="1143"/>
      <c r="F338" s="1143"/>
      <c r="G338" s="516"/>
      <c r="H338" s="596">
        <v>150100</v>
      </c>
      <c r="I338" s="621" t="s">
        <v>505</v>
      </c>
      <c r="J338" s="736"/>
      <c r="K338" s="740"/>
      <c r="L338" s="736"/>
      <c r="M338" s="736"/>
      <c r="N338" s="581"/>
      <c r="O338" s="595">
        <v>2365</v>
      </c>
      <c r="P338" s="595">
        <v>2640</v>
      </c>
      <c r="Q338" s="627" t="str">
        <f>IF(COUNTIF($H$5:H338,H338)&gt;1,"重複","")</f>
        <v>重複</v>
      </c>
    </row>
    <row r="339" spans="1:17" s="78" customFormat="1" ht="25.9" customHeight="1" x14ac:dyDescent="0.15">
      <c r="A339" s="1143"/>
      <c r="B339" s="1143"/>
      <c r="C339" s="1143"/>
      <c r="D339" s="1143"/>
      <c r="E339" s="1143"/>
      <c r="F339" s="1143"/>
      <c r="G339" s="526"/>
      <c r="H339" s="597" t="s">
        <v>824</v>
      </c>
      <c r="I339" s="580"/>
      <c r="J339" s="737"/>
      <c r="K339" s="740"/>
      <c r="L339" s="736"/>
      <c r="M339" s="736"/>
      <c r="N339" s="581"/>
      <c r="O339" s="592"/>
      <c r="P339" s="592"/>
      <c r="Q339" s="627" t="str">
        <f>IF(COUNTIF($H$5:H339,H339)&gt;1,"重複","")</f>
        <v>重複</v>
      </c>
    </row>
    <row r="340" spans="1:17" s="78" customFormat="1" ht="25.9" customHeight="1" x14ac:dyDescent="0.15">
      <c r="A340" s="1143">
        <v>132100</v>
      </c>
      <c r="B340" s="1143"/>
      <c r="C340" s="1143"/>
      <c r="D340" s="1143"/>
      <c r="E340" s="1143"/>
      <c r="F340" s="1143"/>
      <c r="G340" s="526"/>
      <c r="H340" s="596">
        <v>132100</v>
      </c>
      <c r="I340" s="621" t="s">
        <v>310</v>
      </c>
      <c r="J340" s="737"/>
      <c r="K340" s="740"/>
      <c r="L340" s="736"/>
      <c r="M340" s="736"/>
      <c r="N340" s="581"/>
      <c r="O340" s="595">
        <v>2475</v>
      </c>
      <c r="P340" s="595">
        <v>2750</v>
      </c>
      <c r="Q340" s="627" t="str">
        <f>IF(COUNTIF($H$5:H340,H340)&gt;1,"重複","")</f>
        <v>重複</v>
      </c>
    </row>
    <row r="341" spans="1:17" s="78" customFormat="1" ht="25.9" customHeight="1" x14ac:dyDescent="0.15">
      <c r="A341" s="1143">
        <v>132200</v>
      </c>
      <c r="B341" s="1143"/>
      <c r="C341" s="1143"/>
      <c r="D341" s="1143"/>
      <c r="E341" s="1143"/>
      <c r="F341" s="1143"/>
      <c r="G341" s="526"/>
      <c r="H341" s="596">
        <v>132200</v>
      </c>
      <c r="I341" s="621" t="s">
        <v>311</v>
      </c>
      <c r="J341" s="737"/>
      <c r="K341" s="740"/>
      <c r="L341" s="736"/>
      <c r="M341" s="736"/>
      <c r="N341" s="581"/>
      <c r="O341" s="595">
        <v>2475</v>
      </c>
      <c r="P341" s="595">
        <v>2750</v>
      </c>
      <c r="Q341" s="627" t="str">
        <f>IF(COUNTIF($H$5:H341,H341)&gt;1,"重複","")</f>
        <v>重複</v>
      </c>
    </row>
    <row r="342" spans="1:17" s="78" customFormat="1" ht="25.9" customHeight="1" x14ac:dyDescent="0.15">
      <c r="A342" s="1143">
        <v>132300</v>
      </c>
      <c r="B342" s="1143"/>
      <c r="C342" s="1143"/>
      <c r="D342" s="1143"/>
      <c r="E342" s="1143"/>
      <c r="F342" s="1143"/>
      <c r="G342" s="526"/>
      <c r="H342" s="596">
        <v>132300</v>
      </c>
      <c r="I342" s="621" t="s">
        <v>506</v>
      </c>
      <c r="J342" s="737"/>
      <c r="K342" s="740"/>
      <c r="L342" s="736"/>
      <c r="M342" s="736"/>
      <c r="N342" s="581"/>
      <c r="O342" s="595">
        <v>2475</v>
      </c>
      <c r="P342" s="595">
        <v>2750</v>
      </c>
      <c r="Q342" s="627" t="str">
        <f>IF(COUNTIF($H$5:H342,H342)&gt;1,"重複","")</f>
        <v>重複</v>
      </c>
    </row>
    <row r="343" spans="1:17" s="78" customFormat="1" ht="25.9" customHeight="1" x14ac:dyDescent="0.15">
      <c r="A343" s="1143">
        <v>132400</v>
      </c>
      <c r="B343" s="1143"/>
      <c r="C343" s="1143"/>
      <c r="D343" s="1143"/>
      <c r="E343" s="1143"/>
      <c r="F343" s="1143"/>
      <c r="G343" s="526"/>
      <c r="H343" s="596">
        <v>132400</v>
      </c>
      <c r="I343" s="621" t="s">
        <v>507</v>
      </c>
      <c r="J343" s="737"/>
      <c r="K343" s="740"/>
      <c r="L343" s="736"/>
      <c r="M343" s="736"/>
      <c r="N343" s="581"/>
      <c r="O343" s="595">
        <v>2475</v>
      </c>
      <c r="P343" s="595">
        <v>2750</v>
      </c>
      <c r="Q343" s="627" t="str">
        <f>IF(COUNTIF($H$5:H343,H343)&gt;1,"重複","")</f>
        <v>重複</v>
      </c>
    </row>
    <row r="344" spans="1:17" s="78" customFormat="1" ht="25.9" customHeight="1" x14ac:dyDescent="0.15">
      <c r="A344" s="1143">
        <v>132500</v>
      </c>
      <c r="B344" s="1143"/>
      <c r="C344" s="1143"/>
      <c r="D344" s="1143"/>
      <c r="E344" s="1143"/>
      <c r="F344" s="1143"/>
      <c r="G344" s="526"/>
      <c r="H344" s="596">
        <v>132500</v>
      </c>
      <c r="I344" s="621" t="s">
        <v>312</v>
      </c>
      <c r="J344" s="736"/>
      <c r="K344" s="740"/>
      <c r="L344" s="736"/>
      <c r="M344" s="736"/>
      <c r="N344" s="581"/>
      <c r="O344" s="595">
        <v>2475</v>
      </c>
      <c r="P344" s="595">
        <v>2750</v>
      </c>
      <c r="Q344" s="627" t="str">
        <f>IF(COUNTIF($H$5:H344,H344)&gt;1,"重複","")</f>
        <v>重複</v>
      </c>
    </row>
    <row r="345" spans="1:17" s="78" customFormat="1" ht="25.9" customHeight="1" x14ac:dyDescent="0.15">
      <c r="A345" s="1143"/>
      <c r="B345" s="1143"/>
      <c r="C345" s="1143"/>
      <c r="D345" s="1143"/>
      <c r="E345" s="1143"/>
      <c r="F345" s="1143"/>
      <c r="G345" s="526"/>
      <c r="H345" s="597" t="s">
        <v>825</v>
      </c>
      <c r="I345" s="580"/>
      <c r="J345" s="736"/>
      <c r="K345" s="740"/>
      <c r="L345" s="736"/>
      <c r="M345" s="736"/>
      <c r="N345" s="581"/>
      <c r="O345" s="592"/>
      <c r="P345" s="592"/>
      <c r="Q345" s="627" t="str">
        <f>IF(COUNTIF($H$5:H345,H345)&gt;1,"重複","")</f>
        <v>重複</v>
      </c>
    </row>
    <row r="346" spans="1:17" s="78" customFormat="1" ht="25.9" customHeight="1" x14ac:dyDescent="0.15">
      <c r="A346" s="1143">
        <v>134000</v>
      </c>
      <c r="B346" s="1143"/>
      <c r="C346" s="1143"/>
      <c r="D346" s="1143"/>
      <c r="E346" s="1143"/>
      <c r="F346" s="1143"/>
      <c r="G346" s="526"/>
      <c r="H346" s="596">
        <v>134000</v>
      </c>
      <c r="I346" s="641" t="s">
        <v>1455</v>
      </c>
      <c r="J346" s="736"/>
      <c r="K346" s="739" t="s">
        <v>1562</v>
      </c>
      <c r="L346" s="736"/>
      <c r="M346" s="736"/>
      <c r="N346" s="581"/>
      <c r="O346" s="594">
        <v>1925</v>
      </c>
      <c r="P346" s="594">
        <v>2200</v>
      </c>
      <c r="Q346" s="627" t="str">
        <f>IF(COUNTIF($H$5:H346,H346)&gt;1,"重複","")</f>
        <v>重複</v>
      </c>
    </row>
    <row r="347" spans="1:17" s="78" customFormat="1" ht="25.9" customHeight="1" x14ac:dyDescent="0.15">
      <c r="A347" s="1143">
        <v>135601</v>
      </c>
      <c r="B347" s="1143"/>
      <c r="C347" s="1143"/>
      <c r="D347" s="1143"/>
      <c r="E347" s="1143"/>
      <c r="F347" s="1143"/>
      <c r="G347" s="526"/>
      <c r="H347" s="596">
        <v>135601</v>
      </c>
      <c r="I347" s="641" t="s">
        <v>1456</v>
      </c>
      <c r="J347" s="737"/>
      <c r="K347" s="739" t="s">
        <v>1562</v>
      </c>
      <c r="L347" s="736"/>
      <c r="M347" s="736"/>
      <c r="N347" s="581"/>
      <c r="O347" s="594">
        <v>5170</v>
      </c>
      <c r="P347" s="594">
        <v>5775.0000000000009</v>
      </c>
      <c r="Q347" s="627" t="str">
        <f>IF(COUNTIF($H$5:H347,H347)&gt;1,"重複","")</f>
        <v>重複</v>
      </c>
    </row>
    <row r="348" spans="1:17" s="78" customFormat="1" ht="25.9" customHeight="1" x14ac:dyDescent="0.15">
      <c r="A348" s="1143">
        <v>135605</v>
      </c>
      <c r="B348" s="1143"/>
      <c r="C348" s="1143"/>
      <c r="D348" s="1143"/>
      <c r="E348" s="1143"/>
      <c r="F348" s="1143"/>
      <c r="G348" s="526"/>
      <c r="H348" s="596">
        <v>135605</v>
      </c>
      <c r="I348" s="621" t="s">
        <v>403</v>
      </c>
      <c r="J348" s="736"/>
      <c r="K348" s="739" t="s">
        <v>1562</v>
      </c>
      <c r="L348" s="736"/>
      <c r="M348" s="736"/>
      <c r="N348" s="581"/>
      <c r="O348" s="594">
        <v>3465.0000000000005</v>
      </c>
      <c r="P348" s="594">
        <v>3850.0000000000005</v>
      </c>
      <c r="Q348" s="627" t="str">
        <f>IF(COUNTIF($H$5:H348,H348)&gt;1,"重複","")</f>
        <v>重複</v>
      </c>
    </row>
    <row r="349" spans="1:17" s="78" customFormat="1" ht="25.9" customHeight="1" x14ac:dyDescent="0.15">
      <c r="A349" s="1143">
        <v>236520</v>
      </c>
      <c r="B349" s="1143"/>
      <c r="C349" s="1143"/>
      <c r="D349" s="1143"/>
      <c r="E349" s="1143"/>
      <c r="F349" s="1143"/>
      <c r="G349" s="526"/>
      <c r="H349" s="596">
        <v>236520</v>
      </c>
      <c r="I349" s="641" t="s">
        <v>508</v>
      </c>
      <c r="J349" s="737"/>
      <c r="K349" s="739" t="s">
        <v>1562</v>
      </c>
      <c r="L349" s="736"/>
      <c r="M349" s="736"/>
      <c r="N349" s="581"/>
      <c r="O349" s="594">
        <v>1815.0000000000002</v>
      </c>
      <c r="P349" s="594">
        <v>2035.0000000000002</v>
      </c>
      <c r="Q349" s="627" t="str">
        <f>IF(COUNTIF($H$5:H349,H349)&gt;1,"重複","")</f>
        <v>重複</v>
      </c>
    </row>
    <row r="350" spans="1:17" s="78" customFormat="1" ht="25.9" customHeight="1" x14ac:dyDescent="0.15">
      <c r="A350" s="1143">
        <v>236512</v>
      </c>
      <c r="B350" s="1143"/>
      <c r="C350" s="1143"/>
      <c r="D350" s="1143"/>
      <c r="E350" s="1143"/>
      <c r="F350" s="1143"/>
      <c r="G350" s="526"/>
      <c r="H350" s="596">
        <v>236512</v>
      </c>
      <c r="I350" s="621" t="s">
        <v>509</v>
      </c>
      <c r="J350" s="736"/>
      <c r="K350" s="739" t="s">
        <v>1562</v>
      </c>
      <c r="L350" s="736"/>
      <c r="M350" s="736"/>
      <c r="N350" s="581"/>
      <c r="O350" s="594">
        <v>605</v>
      </c>
      <c r="P350" s="594">
        <v>715.00000000000011</v>
      </c>
      <c r="Q350" s="627" t="str">
        <f>IF(COUNTIF($H$5:H350,H350)&gt;1,"重複","")</f>
        <v>重複</v>
      </c>
    </row>
    <row r="351" spans="1:17" s="78" customFormat="1" ht="25.9" customHeight="1" x14ac:dyDescent="0.15">
      <c r="A351" s="1143">
        <v>142810</v>
      </c>
      <c r="B351" s="1143"/>
      <c r="C351" s="1143"/>
      <c r="D351" s="1143"/>
      <c r="E351" s="1143"/>
      <c r="F351" s="1143"/>
      <c r="G351" s="526"/>
      <c r="H351" s="596">
        <v>142810</v>
      </c>
      <c r="I351" s="621" t="s">
        <v>1344</v>
      </c>
      <c r="J351" s="736"/>
      <c r="K351" s="739" t="s">
        <v>1562</v>
      </c>
      <c r="L351" s="736"/>
      <c r="M351" s="736"/>
      <c r="N351" s="581"/>
      <c r="O351" s="594">
        <v>275</v>
      </c>
      <c r="P351" s="594">
        <v>330</v>
      </c>
      <c r="Q351" s="627" t="str">
        <f>IF(COUNTIF($H$5:H351,H351)&gt;1,"重複","")</f>
        <v>重複</v>
      </c>
    </row>
    <row r="352" spans="1:17" s="78" customFormat="1" ht="25.9" customHeight="1" x14ac:dyDescent="0.15">
      <c r="A352" s="1143">
        <v>214230</v>
      </c>
      <c r="B352" s="1143"/>
      <c r="C352" s="1143"/>
      <c r="D352" s="1143"/>
      <c r="E352" s="1143"/>
      <c r="F352" s="1143"/>
      <c r="G352" s="526"/>
      <c r="H352" s="596">
        <v>214230</v>
      </c>
      <c r="I352" s="621" t="s">
        <v>1177</v>
      </c>
      <c r="J352" s="737"/>
      <c r="K352" s="739" t="s">
        <v>1562</v>
      </c>
      <c r="L352" s="736"/>
      <c r="M352" s="736"/>
      <c r="N352" s="581"/>
      <c r="O352" s="594">
        <v>880.00000000000011</v>
      </c>
      <c r="P352" s="594">
        <v>990.00000000000011</v>
      </c>
      <c r="Q352" s="627" t="str">
        <f>IF(COUNTIF($H$5:H352,H352)&gt;1,"重複","")</f>
        <v>重複</v>
      </c>
    </row>
    <row r="353" spans="1:17" s="78" customFormat="1" ht="25.9" customHeight="1" x14ac:dyDescent="0.15">
      <c r="A353" s="1143">
        <v>137300</v>
      </c>
      <c r="B353" s="1143"/>
      <c r="C353" s="1143"/>
      <c r="D353" s="1143"/>
      <c r="E353" s="1143"/>
      <c r="F353" s="1143"/>
      <c r="G353" s="516"/>
      <c r="H353" s="596">
        <v>137300</v>
      </c>
      <c r="I353" s="621" t="s">
        <v>510</v>
      </c>
      <c r="J353" s="737"/>
      <c r="K353" s="740"/>
      <c r="L353" s="736"/>
      <c r="M353" s="736"/>
      <c r="N353" s="581"/>
      <c r="O353" s="594">
        <v>1210</v>
      </c>
      <c r="P353" s="594">
        <v>1375</v>
      </c>
      <c r="Q353" s="627" t="str">
        <f>IF(COUNTIF($H$5:H353,H353)&gt;1,"重複","")</f>
        <v>重複</v>
      </c>
    </row>
    <row r="354" spans="1:17" s="78" customFormat="1" ht="25.9" customHeight="1" x14ac:dyDescent="0.15">
      <c r="A354" s="1143">
        <v>137610</v>
      </c>
      <c r="B354" s="1143"/>
      <c r="C354" s="1143"/>
      <c r="D354" s="1143"/>
      <c r="E354" s="1143"/>
      <c r="F354" s="1143"/>
      <c r="G354" s="526"/>
      <c r="H354" s="596">
        <v>137610</v>
      </c>
      <c r="I354" s="621" t="s">
        <v>511</v>
      </c>
      <c r="J354" s="737"/>
      <c r="K354" s="740"/>
      <c r="L354" s="736"/>
      <c r="M354" s="736"/>
      <c r="N354" s="581"/>
      <c r="O354" s="595">
        <v>1100</v>
      </c>
      <c r="P354" s="595">
        <v>1265</v>
      </c>
      <c r="Q354" s="627" t="str">
        <f>IF(COUNTIF($H$5:H354,H354)&gt;1,"重複","")</f>
        <v>重複</v>
      </c>
    </row>
    <row r="355" spans="1:17" s="78" customFormat="1" ht="25.9" customHeight="1" x14ac:dyDescent="0.15">
      <c r="A355" s="1143">
        <v>236420</v>
      </c>
      <c r="B355" s="1143"/>
      <c r="C355" s="1143"/>
      <c r="D355" s="1143"/>
      <c r="E355" s="1143"/>
      <c r="F355" s="1143"/>
      <c r="G355" s="526"/>
      <c r="H355" s="596">
        <v>236420</v>
      </c>
      <c r="I355" s="621" t="s">
        <v>512</v>
      </c>
      <c r="J355" s="737"/>
      <c r="K355" s="739" t="s">
        <v>1562</v>
      </c>
      <c r="L355" s="736"/>
      <c r="M355" s="736"/>
      <c r="N355" s="581"/>
      <c r="O355" s="595">
        <v>2475</v>
      </c>
      <c r="P355" s="595">
        <v>2750</v>
      </c>
      <c r="Q355" s="627" t="str">
        <f>IF(COUNTIF($H$5:H355,H355)&gt;1,"重複","")</f>
        <v>重複</v>
      </c>
    </row>
    <row r="356" spans="1:17" s="78" customFormat="1" ht="25.9" customHeight="1" x14ac:dyDescent="0.15">
      <c r="A356" s="1143">
        <v>138100</v>
      </c>
      <c r="B356" s="1143"/>
      <c r="C356" s="1143"/>
      <c r="D356" s="1143"/>
      <c r="E356" s="1143"/>
      <c r="F356" s="1143"/>
      <c r="G356" s="526"/>
      <c r="H356" s="596">
        <v>138100</v>
      </c>
      <c r="I356" s="621" t="s">
        <v>513</v>
      </c>
      <c r="J356" s="736"/>
      <c r="K356" s="739" t="s">
        <v>1562</v>
      </c>
      <c r="L356" s="736"/>
      <c r="M356" s="736"/>
      <c r="N356" s="581"/>
      <c r="O356" s="595">
        <v>2090</v>
      </c>
      <c r="P356" s="595">
        <v>2365</v>
      </c>
      <c r="Q356" s="627" t="str">
        <f>IF(COUNTIF($H$5:H356,H356)&gt;1,"重複","")</f>
        <v>重複</v>
      </c>
    </row>
    <row r="357" spans="1:17" s="78" customFormat="1" ht="25.9" customHeight="1" x14ac:dyDescent="0.15">
      <c r="A357" s="1143">
        <v>138110</v>
      </c>
      <c r="B357" s="1143"/>
      <c r="C357" s="1143"/>
      <c r="D357" s="1143"/>
      <c r="E357" s="1143"/>
      <c r="F357" s="1143"/>
      <c r="G357" s="526"/>
      <c r="H357" s="596">
        <v>138110</v>
      </c>
      <c r="I357" s="621" t="s">
        <v>514</v>
      </c>
      <c r="J357" s="736"/>
      <c r="K357" s="739" t="s">
        <v>1562</v>
      </c>
      <c r="L357" s="736"/>
      <c r="M357" s="736"/>
      <c r="N357" s="581"/>
      <c r="O357" s="595">
        <v>1430.0000000000002</v>
      </c>
      <c r="P357" s="595">
        <v>1595.0000000000002</v>
      </c>
      <c r="Q357" s="627" t="str">
        <f>IF(COUNTIF($H$5:H357,H357)&gt;1,"重複","")</f>
        <v>重複</v>
      </c>
    </row>
    <row r="358" spans="1:17" s="78" customFormat="1" ht="25.9" customHeight="1" x14ac:dyDescent="0.15">
      <c r="A358" s="1143">
        <v>138120</v>
      </c>
      <c r="B358" s="1143"/>
      <c r="C358" s="1143"/>
      <c r="D358" s="1143"/>
      <c r="E358" s="1143"/>
      <c r="F358" s="1143"/>
      <c r="G358" s="516"/>
      <c r="H358" s="596">
        <v>138120</v>
      </c>
      <c r="I358" s="621" t="s">
        <v>515</v>
      </c>
      <c r="J358" s="736"/>
      <c r="K358" s="739" t="s">
        <v>1562</v>
      </c>
      <c r="L358" s="736"/>
      <c r="M358" s="736"/>
      <c r="N358" s="581"/>
      <c r="O358" s="595">
        <v>2750</v>
      </c>
      <c r="P358" s="595">
        <v>3080.0000000000005</v>
      </c>
      <c r="Q358" s="627" t="str">
        <f>IF(COUNTIF($H$5:H358,H358)&gt;1,"重複","")</f>
        <v>重複</v>
      </c>
    </row>
    <row r="359" spans="1:17" s="78" customFormat="1" ht="25.9" customHeight="1" x14ac:dyDescent="0.15">
      <c r="A359" s="1143">
        <v>138130</v>
      </c>
      <c r="B359" s="1143"/>
      <c r="C359" s="1143"/>
      <c r="D359" s="1143"/>
      <c r="E359" s="1143"/>
      <c r="F359" s="1143"/>
      <c r="G359" s="526"/>
      <c r="H359" s="596">
        <v>138130</v>
      </c>
      <c r="I359" s="621" t="s">
        <v>77</v>
      </c>
      <c r="J359" s="736"/>
      <c r="K359" s="739" t="s">
        <v>1562</v>
      </c>
      <c r="L359" s="736"/>
      <c r="M359" s="736"/>
      <c r="N359" s="581"/>
      <c r="O359" s="595">
        <v>1650.0000000000002</v>
      </c>
      <c r="P359" s="595">
        <v>1870.0000000000002</v>
      </c>
      <c r="Q359" s="627" t="str">
        <f>IF(COUNTIF($H$5:H359,H359)&gt;1,"重複","")</f>
        <v>重複</v>
      </c>
    </row>
    <row r="360" spans="1:17" s="78" customFormat="1" ht="25.9" customHeight="1" x14ac:dyDescent="0.15">
      <c r="A360" s="1143">
        <v>138140</v>
      </c>
      <c r="B360" s="1143"/>
      <c r="C360" s="1143"/>
      <c r="D360" s="1143"/>
      <c r="E360" s="1143"/>
      <c r="F360" s="1143"/>
      <c r="G360" s="526"/>
      <c r="H360" s="596">
        <v>138140</v>
      </c>
      <c r="I360" s="621" t="s">
        <v>78</v>
      </c>
      <c r="J360" s="736"/>
      <c r="K360" s="739" t="s">
        <v>1562</v>
      </c>
      <c r="L360" s="736"/>
      <c r="M360" s="736"/>
      <c r="N360" s="581"/>
      <c r="O360" s="595">
        <v>330</v>
      </c>
      <c r="P360" s="595">
        <v>385.00000000000006</v>
      </c>
      <c r="Q360" s="627" t="str">
        <f>IF(COUNTIF($H$5:H360,H360)&gt;1,"重複","")</f>
        <v>重複</v>
      </c>
    </row>
    <row r="361" spans="1:17" s="78" customFormat="1" ht="25.9" customHeight="1" x14ac:dyDescent="0.15">
      <c r="A361" s="1143">
        <v>138160</v>
      </c>
      <c r="B361" s="1143"/>
      <c r="C361" s="1143"/>
      <c r="D361" s="1143"/>
      <c r="E361" s="1143"/>
      <c r="F361" s="1143"/>
      <c r="G361" s="526"/>
      <c r="H361" s="596">
        <v>138160</v>
      </c>
      <c r="I361" s="621" t="s">
        <v>826</v>
      </c>
      <c r="J361" s="736"/>
      <c r="K361" s="739"/>
      <c r="L361" s="736"/>
      <c r="M361" s="736"/>
      <c r="N361" s="581"/>
      <c r="O361" s="594">
        <v>1540.0000000000002</v>
      </c>
      <c r="P361" s="594">
        <v>1760.0000000000002</v>
      </c>
      <c r="Q361" s="627" t="str">
        <f>IF(COUNTIF($H$5:H361,H361)&gt;1,"重複","")</f>
        <v>重複</v>
      </c>
    </row>
    <row r="362" spans="1:17" s="78" customFormat="1" ht="25.9" customHeight="1" x14ac:dyDescent="0.15">
      <c r="A362" s="1143"/>
      <c r="B362" s="1143"/>
      <c r="C362" s="1143"/>
      <c r="D362" s="1143"/>
      <c r="E362" s="1143"/>
      <c r="F362" s="1143"/>
      <c r="G362" s="526"/>
      <c r="H362" s="597" t="s">
        <v>516</v>
      </c>
      <c r="I362" s="580"/>
      <c r="J362" s="736"/>
      <c r="K362" s="740"/>
      <c r="L362" s="736"/>
      <c r="M362" s="736"/>
      <c r="N362" s="581"/>
      <c r="O362" s="592"/>
      <c r="P362" s="592"/>
      <c r="Q362" s="627" t="str">
        <f>IF(COUNTIF($H$5:H362,H362)&gt;1,"重複","")</f>
        <v>重複</v>
      </c>
    </row>
    <row r="363" spans="1:17" s="78" customFormat="1" ht="25.9" customHeight="1" x14ac:dyDescent="0.15">
      <c r="A363" s="1143">
        <v>101600</v>
      </c>
      <c r="B363" s="1143"/>
      <c r="C363" s="1143"/>
      <c r="D363" s="1143"/>
      <c r="E363" s="1143"/>
      <c r="F363" s="1143"/>
      <c r="G363" s="516"/>
      <c r="H363" s="596">
        <v>101600</v>
      </c>
      <c r="I363" s="641" t="s">
        <v>517</v>
      </c>
      <c r="J363" s="736"/>
      <c r="K363" s="740"/>
      <c r="L363" s="736"/>
      <c r="M363" s="736"/>
      <c r="N363" s="581"/>
      <c r="O363" s="595">
        <v>550</v>
      </c>
      <c r="P363" s="595">
        <v>660</v>
      </c>
      <c r="Q363" s="627" t="str">
        <f>IF(COUNTIF($H$5:H363,H363)&gt;1,"重複","")</f>
        <v>重複</v>
      </c>
    </row>
    <row r="364" spans="1:17" s="78" customFormat="1" ht="25.9" customHeight="1" x14ac:dyDescent="0.15">
      <c r="A364" s="1143">
        <v>100701</v>
      </c>
      <c r="B364" s="1143"/>
      <c r="C364" s="1143"/>
      <c r="D364" s="1143"/>
      <c r="E364" s="1143"/>
      <c r="F364" s="1143"/>
      <c r="G364" s="526"/>
      <c r="H364" s="596">
        <v>100701</v>
      </c>
      <c r="I364" s="641" t="s">
        <v>827</v>
      </c>
      <c r="J364" s="737"/>
      <c r="K364" s="740"/>
      <c r="L364" s="736"/>
      <c r="M364" s="736"/>
      <c r="N364" s="581"/>
      <c r="O364" s="594">
        <v>660</v>
      </c>
      <c r="P364" s="594">
        <v>770.00000000000011</v>
      </c>
      <c r="Q364" s="627" t="str">
        <f>IF(COUNTIF($H$5:H364,H364)&gt;1,"重複","")</f>
        <v>重複</v>
      </c>
    </row>
    <row r="365" spans="1:17" s="78" customFormat="1" ht="37.15" customHeight="1" x14ac:dyDescent="0.15">
      <c r="A365" s="1143">
        <v>136115</v>
      </c>
      <c r="B365" s="1143"/>
      <c r="C365" s="1143"/>
      <c r="D365" s="1143"/>
      <c r="E365" s="1143"/>
      <c r="F365" s="1143"/>
      <c r="G365" s="526"/>
      <c r="H365" s="596">
        <v>136115</v>
      </c>
      <c r="I365" s="621" t="s">
        <v>518</v>
      </c>
      <c r="J365" s="736"/>
      <c r="K365" s="739" t="s">
        <v>1562</v>
      </c>
      <c r="L365" s="736"/>
      <c r="M365" s="736"/>
      <c r="N365" s="581"/>
      <c r="O365" s="595">
        <v>1430.0000000000002</v>
      </c>
      <c r="P365" s="595">
        <v>1595.0000000000002</v>
      </c>
      <c r="Q365" s="627" t="str">
        <f>IF(COUNTIF($H$5:H365,H365)&gt;1,"重複","")</f>
        <v>重複</v>
      </c>
    </row>
    <row r="366" spans="1:17" s="78" customFormat="1" ht="25.9" customHeight="1" x14ac:dyDescent="0.15">
      <c r="A366" s="1143">
        <v>136140</v>
      </c>
      <c r="B366" s="1143"/>
      <c r="C366" s="1143"/>
      <c r="D366" s="1143"/>
      <c r="E366" s="1143"/>
      <c r="F366" s="1143"/>
      <c r="G366" s="526"/>
      <c r="H366" s="596">
        <v>136140</v>
      </c>
      <c r="I366" s="621" t="s">
        <v>828</v>
      </c>
      <c r="J366" s="736"/>
      <c r="K366" s="739" t="s">
        <v>1562</v>
      </c>
      <c r="L366" s="736"/>
      <c r="M366" s="736"/>
      <c r="N366" s="581"/>
      <c r="O366" s="594">
        <v>1430.0000000000002</v>
      </c>
      <c r="P366" s="594">
        <v>1595.0000000000002</v>
      </c>
      <c r="Q366" s="627" t="str">
        <f>IF(COUNTIF($H$5:H366,H366)&gt;1,"重複","")</f>
        <v>重複</v>
      </c>
    </row>
    <row r="367" spans="1:17" s="78" customFormat="1" ht="25.9" customHeight="1" x14ac:dyDescent="0.15">
      <c r="A367" s="1143">
        <v>136120</v>
      </c>
      <c r="B367" s="1143"/>
      <c r="C367" s="1143"/>
      <c r="D367" s="1143"/>
      <c r="E367" s="1143"/>
      <c r="F367" s="1143"/>
      <c r="G367" s="526"/>
      <c r="H367" s="596">
        <v>136120</v>
      </c>
      <c r="I367" s="641" t="s">
        <v>519</v>
      </c>
      <c r="J367" s="736"/>
      <c r="K367" s="739" t="s">
        <v>1562</v>
      </c>
      <c r="L367" s="736"/>
      <c r="M367" s="736"/>
      <c r="N367" s="581"/>
      <c r="O367" s="594">
        <v>1430.0000000000002</v>
      </c>
      <c r="P367" s="594">
        <v>1595.0000000000002</v>
      </c>
      <c r="Q367" s="627" t="str">
        <f>IF(COUNTIF($H$5:H367,H367)&gt;1,"重複","")</f>
        <v>重複</v>
      </c>
    </row>
    <row r="368" spans="1:17" s="78" customFormat="1" ht="25.9" customHeight="1" x14ac:dyDescent="0.15">
      <c r="A368" s="1143">
        <v>136121</v>
      </c>
      <c r="B368" s="1143"/>
      <c r="C368" s="1143"/>
      <c r="D368" s="1143"/>
      <c r="E368" s="1143"/>
      <c r="F368" s="1143"/>
      <c r="G368" s="526"/>
      <c r="H368" s="596">
        <v>136121</v>
      </c>
      <c r="I368" s="621" t="s">
        <v>79</v>
      </c>
      <c r="J368" s="736"/>
      <c r="K368" s="739" t="s">
        <v>1562</v>
      </c>
      <c r="L368" s="736"/>
      <c r="M368" s="736"/>
      <c r="N368" s="581"/>
      <c r="O368" s="594">
        <v>1430.0000000000002</v>
      </c>
      <c r="P368" s="594">
        <v>1595.0000000000002</v>
      </c>
      <c r="Q368" s="627" t="str">
        <f>IF(COUNTIF($H$5:H368,H368)&gt;1,"重複","")</f>
        <v>重複</v>
      </c>
    </row>
    <row r="369" spans="1:17" s="78" customFormat="1" ht="21" x14ac:dyDescent="0.15">
      <c r="A369" s="1143">
        <v>136130</v>
      </c>
      <c r="B369" s="1143"/>
      <c r="C369" s="1143"/>
      <c r="D369" s="1143"/>
      <c r="E369" s="1143"/>
      <c r="F369" s="1143"/>
      <c r="G369" s="526"/>
      <c r="H369" s="596">
        <v>136130</v>
      </c>
      <c r="I369" s="621" t="s">
        <v>80</v>
      </c>
      <c r="J369" s="736"/>
      <c r="K369" s="739" t="s">
        <v>1562</v>
      </c>
      <c r="L369" s="736"/>
      <c r="M369" s="736"/>
      <c r="N369" s="581"/>
      <c r="O369" s="594">
        <v>1430.0000000000002</v>
      </c>
      <c r="P369" s="594">
        <v>1595.0000000000002</v>
      </c>
      <c r="Q369" s="627" t="str">
        <f>IF(COUNTIF($H$5:H369,H369)&gt;1,"重複","")</f>
        <v>重複</v>
      </c>
    </row>
    <row r="370" spans="1:17" s="78" customFormat="1" ht="25.9" customHeight="1" x14ac:dyDescent="0.15">
      <c r="A370" s="1143">
        <v>100800</v>
      </c>
      <c r="B370" s="1143"/>
      <c r="C370" s="1143"/>
      <c r="D370" s="1143"/>
      <c r="E370" s="1143"/>
      <c r="F370" s="1143"/>
      <c r="G370" s="526"/>
      <c r="H370" s="596">
        <v>100800</v>
      </c>
      <c r="I370" s="621" t="s">
        <v>520</v>
      </c>
      <c r="J370" s="736"/>
      <c r="K370" s="740"/>
      <c r="L370" s="736"/>
      <c r="M370" s="736"/>
      <c r="N370" s="581"/>
      <c r="O370" s="594">
        <v>660</v>
      </c>
      <c r="P370" s="594">
        <v>770.00000000000011</v>
      </c>
      <c r="Q370" s="627" t="str">
        <f>IF(COUNTIF($H$5:H370,H370)&gt;1,"重複","")</f>
        <v>重複</v>
      </c>
    </row>
    <row r="371" spans="1:17" s="78" customFormat="1" ht="25.9" customHeight="1" x14ac:dyDescent="0.15">
      <c r="A371" s="1143">
        <v>142421</v>
      </c>
      <c r="B371" s="1143"/>
      <c r="C371" s="1143"/>
      <c r="D371" s="1143"/>
      <c r="E371" s="1143"/>
      <c r="F371" s="1143"/>
      <c r="G371" s="526"/>
      <c r="H371" s="596">
        <v>142421</v>
      </c>
      <c r="I371" s="641" t="s">
        <v>1345</v>
      </c>
      <c r="J371" s="737"/>
      <c r="K371" s="739" t="s">
        <v>1562</v>
      </c>
      <c r="L371" s="736"/>
      <c r="M371" s="736"/>
      <c r="N371" s="581"/>
      <c r="O371" s="594">
        <v>715.00000000000011</v>
      </c>
      <c r="P371" s="594">
        <v>825.00000000000011</v>
      </c>
      <c r="Q371" s="627" t="str">
        <f>IF(COUNTIF($H$5:H371,H371)&gt;1,"重複","")</f>
        <v>重複</v>
      </c>
    </row>
    <row r="372" spans="1:17" s="78" customFormat="1" ht="25.9" customHeight="1" x14ac:dyDescent="0.15">
      <c r="A372" s="1143">
        <v>100130</v>
      </c>
      <c r="B372" s="1143"/>
      <c r="C372" s="1143"/>
      <c r="D372" s="1143"/>
      <c r="E372" s="1143"/>
      <c r="F372" s="1143"/>
      <c r="G372" s="526"/>
      <c r="H372" s="596">
        <v>100130</v>
      </c>
      <c r="I372" s="621" t="s">
        <v>521</v>
      </c>
      <c r="J372" s="737"/>
      <c r="K372" s="740"/>
      <c r="L372" s="736"/>
      <c r="M372" s="736"/>
      <c r="N372" s="581"/>
      <c r="O372" s="594">
        <v>660</v>
      </c>
      <c r="P372" s="594">
        <v>770.00000000000011</v>
      </c>
      <c r="Q372" s="627" t="str">
        <f>IF(COUNTIF($H$5:H372,H372)&gt;1,"重複","")</f>
        <v>重複</v>
      </c>
    </row>
    <row r="373" spans="1:17" s="78" customFormat="1" ht="25.9" customHeight="1" x14ac:dyDescent="0.15">
      <c r="A373" s="1143"/>
      <c r="B373" s="1143"/>
      <c r="C373" s="1143"/>
      <c r="D373" s="1143"/>
      <c r="E373" s="1143"/>
      <c r="F373" s="1143"/>
      <c r="G373" s="516"/>
      <c r="H373" s="597" t="s">
        <v>829</v>
      </c>
      <c r="I373" s="580"/>
      <c r="J373" s="833"/>
      <c r="K373" s="740"/>
      <c r="L373" s="834"/>
      <c r="M373" s="834"/>
      <c r="N373" s="835"/>
      <c r="O373" s="592"/>
      <c r="P373" s="592"/>
      <c r="Q373" s="627" t="str">
        <f>IF(COUNTIF($H$5:H373,H373)&gt;1,"重複","")</f>
        <v>重複</v>
      </c>
    </row>
    <row r="374" spans="1:17" s="554" customFormat="1" ht="25.9" customHeight="1" x14ac:dyDescent="0.15">
      <c r="A374" s="1143">
        <v>147000</v>
      </c>
      <c r="B374" s="1143"/>
      <c r="C374" s="1143"/>
      <c r="D374" s="1143"/>
      <c r="E374" s="1143"/>
      <c r="F374" s="1143"/>
      <c r="G374" s="526"/>
      <c r="H374" s="596">
        <v>147000</v>
      </c>
      <c r="I374" s="621" t="s">
        <v>522</v>
      </c>
      <c r="J374" s="736"/>
      <c r="K374" s="740"/>
      <c r="L374" s="736"/>
      <c r="M374" s="736"/>
      <c r="N374" s="581"/>
      <c r="O374" s="595">
        <v>220.00000000000003</v>
      </c>
      <c r="P374" s="595">
        <v>275</v>
      </c>
      <c r="Q374" s="627" t="str">
        <f>IF(COUNTIF($H$5:H374,H374)&gt;1,"重複","")</f>
        <v>重複</v>
      </c>
    </row>
    <row r="375" spans="1:17" s="554" customFormat="1" ht="25.9" customHeight="1" x14ac:dyDescent="0.15">
      <c r="A375" s="1143"/>
      <c r="B375" s="1143"/>
      <c r="C375" s="1143"/>
      <c r="D375" s="1143"/>
      <c r="E375" s="1143"/>
      <c r="F375" s="1143"/>
      <c r="G375" s="526"/>
      <c r="H375" s="596"/>
      <c r="I375" s="621"/>
      <c r="J375" s="736"/>
      <c r="K375" s="740"/>
      <c r="L375" s="736"/>
      <c r="M375" s="736"/>
      <c r="N375" s="581"/>
      <c r="O375" s="595"/>
      <c r="P375" s="595"/>
      <c r="Q375" s="627" t="str">
        <f>IF(COUNTIF($H$5:H375,H375)&gt;1,"重複","")</f>
        <v/>
      </c>
    </row>
    <row r="376" spans="1:17" s="554" customFormat="1" ht="25.9" customHeight="1" x14ac:dyDescent="0.15">
      <c r="A376" s="1143"/>
      <c r="B376" s="1143"/>
      <c r="C376" s="1143"/>
      <c r="D376" s="1143"/>
      <c r="E376" s="1143"/>
      <c r="F376" s="1143"/>
      <c r="G376" s="526"/>
      <c r="H376" s="597" t="s">
        <v>830</v>
      </c>
      <c r="I376" s="580"/>
      <c r="J376" s="736"/>
      <c r="K376" s="740"/>
      <c r="L376" s="736"/>
      <c r="M376" s="736"/>
      <c r="N376" s="581"/>
      <c r="O376" s="592"/>
      <c r="P376" s="592"/>
      <c r="Q376" s="627" t="str">
        <f>IF(COUNTIF($H$5:H376,H376)&gt;1,"重複","")</f>
        <v>重複</v>
      </c>
    </row>
    <row r="377" spans="1:17" s="554" customFormat="1" ht="25.9" customHeight="1" x14ac:dyDescent="0.15">
      <c r="A377" s="1143">
        <v>142452</v>
      </c>
      <c r="B377" s="1143"/>
      <c r="C377" s="1143"/>
      <c r="D377" s="1143"/>
      <c r="E377" s="1143"/>
      <c r="F377" s="1143"/>
      <c r="G377" s="516"/>
      <c r="H377" s="596">
        <v>142452</v>
      </c>
      <c r="I377" s="641" t="s">
        <v>1347</v>
      </c>
      <c r="J377" s="737"/>
      <c r="K377" s="740"/>
      <c r="L377" s="736"/>
      <c r="M377" s="736"/>
      <c r="N377" s="581"/>
      <c r="O377" s="594">
        <v>660</v>
      </c>
      <c r="P377" s="594">
        <v>770.00000000000011</v>
      </c>
      <c r="Q377" s="627" t="str">
        <f>IF(COUNTIF($H$5:H377,H377)&gt;1,"重複","")</f>
        <v>重複</v>
      </c>
    </row>
    <row r="378" spans="1:17" s="554" customFormat="1" ht="25.9" customHeight="1" x14ac:dyDescent="0.15">
      <c r="A378" s="1143">
        <v>142600</v>
      </c>
      <c r="B378" s="1143"/>
      <c r="C378" s="1143"/>
      <c r="D378" s="1143"/>
      <c r="E378" s="1143"/>
      <c r="F378" s="1143"/>
      <c r="G378" s="526"/>
      <c r="H378" s="596">
        <v>142600</v>
      </c>
      <c r="I378" s="621" t="s">
        <v>524</v>
      </c>
      <c r="J378" s="736"/>
      <c r="K378" s="739" t="s">
        <v>1562</v>
      </c>
      <c r="L378" s="736"/>
      <c r="M378" s="736"/>
      <c r="N378" s="581"/>
      <c r="O378" s="595">
        <v>330</v>
      </c>
      <c r="P378" s="595">
        <v>385.00000000000006</v>
      </c>
      <c r="Q378" s="627" t="str">
        <f>IF(COUNTIF($H$5:H378,H378)&gt;1,"重複","")</f>
        <v>重複</v>
      </c>
    </row>
    <row r="379" spans="1:17" s="554" customFormat="1" ht="25.9" customHeight="1" x14ac:dyDescent="0.15">
      <c r="A379" s="1143">
        <v>142612</v>
      </c>
      <c r="B379" s="1143"/>
      <c r="C379" s="1143"/>
      <c r="D379" s="1143"/>
      <c r="E379" s="1143"/>
      <c r="F379" s="1143"/>
      <c r="G379" s="526"/>
      <c r="H379" s="596">
        <v>142612</v>
      </c>
      <c r="I379" s="621" t="s">
        <v>82</v>
      </c>
      <c r="J379" s="737"/>
      <c r="K379" s="740"/>
      <c r="L379" s="736"/>
      <c r="M379" s="736"/>
      <c r="N379" s="581"/>
      <c r="O379" s="595">
        <v>495.00000000000006</v>
      </c>
      <c r="P379" s="595">
        <v>550</v>
      </c>
      <c r="Q379" s="627" t="str">
        <f>IF(COUNTIF($H$5:H379,H379)&gt;1,"重複","")</f>
        <v>重複</v>
      </c>
    </row>
    <row r="380" spans="1:17" s="554" customFormat="1" ht="25.9" customHeight="1" x14ac:dyDescent="0.15">
      <c r="A380" s="1143">
        <v>142621</v>
      </c>
      <c r="B380" s="1143"/>
      <c r="C380" s="1143"/>
      <c r="D380" s="1143"/>
      <c r="E380" s="1143"/>
      <c r="F380" s="1143"/>
      <c r="G380" s="526"/>
      <c r="H380" s="596">
        <v>142621</v>
      </c>
      <c r="I380" s="621" t="s">
        <v>525</v>
      </c>
      <c r="J380" s="736"/>
      <c r="K380" s="740"/>
      <c r="L380" s="736"/>
      <c r="M380" s="736"/>
      <c r="N380" s="581"/>
      <c r="O380" s="595">
        <v>660</v>
      </c>
      <c r="P380" s="595">
        <v>770.00000000000011</v>
      </c>
      <c r="Q380" s="627" t="str">
        <f>IF(COUNTIF($H$5:H380,H380)&gt;1,"重複","")</f>
        <v>重複</v>
      </c>
    </row>
    <row r="381" spans="1:17" s="554" customFormat="1" ht="25.9" customHeight="1" x14ac:dyDescent="0.15">
      <c r="A381" s="1143">
        <v>142630</v>
      </c>
      <c r="B381" s="1143"/>
      <c r="C381" s="1143"/>
      <c r="D381" s="1143"/>
      <c r="E381" s="1143"/>
      <c r="F381" s="1143"/>
      <c r="G381" s="526"/>
      <c r="H381" s="596">
        <v>142630</v>
      </c>
      <c r="I381" s="621" t="s">
        <v>526</v>
      </c>
      <c r="J381" s="736"/>
      <c r="K381" s="740"/>
      <c r="L381" s="736"/>
      <c r="M381" s="736"/>
      <c r="N381" s="581"/>
      <c r="O381" s="595">
        <v>495.00000000000006</v>
      </c>
      <c r="P381" s="595">
        <v>550</v>
      </c>
      <c r="Q381" s="627" t="str">
        <f>IF(COUNTIF($H$5:H381,H381)&gt;1,"重複","")</f>
        <v>重複</v>
      </c>
    </row>
    <row r="382" spans="1:17" s="554" customFormat="1" ht="25.9" customHeight="1" x14ac:dyDescent="0.15">
      <c r="A382" s="1143">
        <v>142700</v>
      </c>
      <c r="B382" s="1143"/>
      <c r="C382" s="1143"/>
      <c r="D382" s="1143"/>
      <c r="E382" s="1143"/>
      <c r="F382" s="1143"/>
      <c r="G382" s="526"/>
      <c r="H382" s="596">
        <v>142700</v>
      </c>
      <c r="I382" s="641" t="s">
        <v>527</v>
      </c>
      <c r="J382" s="736"/>
      <c r="K382" s="739" t="s">
        <v>1562</v>
      </c>
      <c r="L382" s="736"/>
      <c r="M382" s="736"/>
      <c r="N382" s="581"/>
      <c r="O382" s="595">
        <v>550</v>
      </c>
      <c r="P382" s="595">
        <v>660</v>
      </c>
      <c r="Q382" s="627" t="str">
        <f>IF(COUNTIF($H$5:H382,H382)&gt;1,"重複","")</f>
        <v>重複</v>
      </c>
    </row>
    <row r="383" spans="1:17" s="554" customFormat="1" ht="25.9" customHeight="1" x14ac:dyDescent="0.15">
      <c r="A383" s="1143">
        <v>142711</v>
      </c>
      <c r="B383" s="1143"/>
      <c r="C383" s="1143"/>
      <c r="D383" s="1143"/>
      <c r="E383" s="1143"/>
      <c r="F383" s="1143"/>
      <c r="G383" s="526"/>
      <c r="H383" s="596">
        <v>142711</v>
      </c>
      <c r="I383" s="641" t="s">
        <v>528</v>
      </c>
      <c r="J383" s="737"/>
      <c r="K383" s="739" t="s">
        <v>1562</v>
      </c>
      <c r="L383" s="736"/>
      <c r="M383" s="736"/>
      <c r="N383" s="581"/>
      <c r="O383" s="595">
        <v>550</v>
      </c>
      <c r="P383" s="595">
        <v>660</v>
      </c>
      <c r="Q383" s="627" t="str">
        <f>IF(COUNTIF($H$5:H383,H383)&gt;1,"重複","")</f>
        <v>重複</v>
      </c>
    </row>
    <row r="384" spans="1:17" s="554" customFormat="1" ht="25.9" customHeight="1" x14ac:dyDescent="0.15">
      <c r="A384" s="1143">
        <v>142721</v>
      </c>
      <c r="B384" s="1143"/>
      <c r="C384" s="1143"/>
      <c r="D384" s="1143"/>
      <c r="E384" s="1143"/>
      <c r="F384" s="1143"/>
      <c r="G384" s="526"/>
      <c r="H384" s="596">
        <v>142721</v>
      </c>
      <c r="I384" s="621" t="s">
        <v>831</v>
      </c>
      <c r="J384" s="736"/>
      <c r="K384" s="739" t="s">
        <v>1562</v>
      </c>
      <c r="L384" s="736"/>
      <c r="M384" s="736"/>
      <c r="N384" s="581"/>
      <c r="O384" s="594">
        <v>660</v>
      </c>
      <c r="P384" s="594">
        <v>770.00000000000011</v>
      </c>
      <c r="Q384" s="627" t="str">
        <f>IF(COUNTIF($H$5:H384,H384)&gt;1,"重複","")</f>
        <v>重複</v>
      </c>
    </row>
    <row r="385" spans="1:17" s="554" customFormat="1" ht="25.9" customHeight="1" x14ac:dyDescent="0.15">
      <c r="A385" s="1143">
        <v>142500</v>
      </c>
      <c r="B385" s="1143"/>
      <c r="C385" s="1143"/>
      <c r="D385" s="1143"/>
      <c r="E385" s="1143"/>
      <c r="F385" s="1143"/>
      <c r="G385" s="526"/>
      <c r="H385" s="596">
        <v>142500</v>
      </c>
      <c r="I385" s="621" t="s">
        <v>529</v>
      </c>
      <c r="J385" s="736"/>
      <c r="K385" s="740"/>
      <c r="L385" s="736"/>
      <c r="M385" s="736"/>
      <c r="N385" s="581"/>
      <c r="O385" s="595">
        <v>440.00000000000006</v>
      </c>
      <c r="P385" s="595">
        <v>495.00000000000006</v>
      </c>
      <c r="Q385" s="627" t="str">
        <f>IF(COUNTIF($H$5:H385,H385)&gt;1,"重複","")</f>
        <v>重複</v>
      </c>
    </row>
    <row r="386" spans="1:17" s="554" customFormat="1" ht="25.9" customHeight="1" x14ac:dyDescent="0.15">
      <c r="A386" s="1143"/>
      <c r="B386" s="1143"/>
      <c r="C386" s="1143"/>
      <c r="D386" s="1143"/>
      <c r="E386" s="1143"/>
      <c r="F386" s="1143"/>
      <c r="G386" s="516"/>
      <c r="H386" s="597" t="s">
        <v>1348</v>
      </c>
      <c r="I386" s="580"/>
      <c r="J386" s="736"/>
      <c r="K386" s="740"/>
      <c r="L386" s="736"/>
      <c r="M386" s="736"/>
      <c r="N386" s="581"/>
      <c r="O386" s="592"/>
      <c r="P386" s="592"/>
      <c r="Q386" s="627" t="str">
        <f>IF(COUNTIF($H$5:H386,H386)&gt;1,"重複","")</f>
        <v>重複</v>
      </c>
    </row>
    <row r="387" spans="1:17" s="554" customFormat="1" ht="25.9" customHeight="1" x14ac:dyDescent="0.15">
      <c r="A387" s="1143">
        <v>144430</v>
      </c>
      <c r="B387" s="1143"/>
      <c r="C387" s="1143"/>
      <c r="D387" s="1143"/>
      <c r="E387" s="1143"/>
      <c r="F387" s="1143"/>
      <c r="G387" s="526"/>
      <c r="H387" s="596">
        <v>144430</v>
      </c>
      <c r="I387" s="641" t="s">
        <v>1349</v>
      </c>
      <c r="J387" s="736"/>
      <c r="K387" s="739" t="s">
        <v>1562</v>
      </c>
      <c r="L387" s="736"/>
      <c r="M387" s="736"/>
      <c r="N387" s="581"/>
      <c r="O387" s="594">
        <v>1210</v>
      </c>
      <c r="P387" s="594">
        <v>1375</v>
      </c>
      <c r="Q387" s="627" t="str">
        <f>IF(COUNTIF($H$5:H387,H387)&gt;1,"重複","")</f>
        <v>重複</v>
      </c>
    </row>
    <row r="388" spans="1:17" s="554" customFormat="1" ht="25.9" customHeight="1" x14ac:dyDescent="0.15">
      <c r="A388" s="1143">
        <v>142120</v>
      </c>
      <c r="B388" s="1143"/>
      <c r="C388" s="1143"/>
      <c r="D388" s="1143"/>
      <c r="E388" s="1143"/>
      <c r="F388" s="1143"/>
      <c r="G388" s="526"/>
      <c r="H388" s="596">
        <v>142120</v>
      </c>
      <c r="I388" s="621" t="s">
        <v>530</v>
      </c>
      <c r="J388" s="736"/>
      <c r="K388" s="740"/>
      <c r="L388" s="736"/>
      <c r="M388" s="736"/>
      <c r="N388" s="581"/>
      <c r="O388" s="595">
        <v>1210</v>
      </c>
      <c r="P388" s="595">
        <v>1375</v>
      </c>
      <c r="Q388" s="627" t="str">
        <f>IF(COUNTIF($H$5:H388,H388)&gt;1,"重複","")</f>
        <v>重複</v>
      </c>
    </row>
    <row r="389" spans="1:17" s="554" customFormat="1" ht="25.9" customHeight="1" x14ac:dyDescent="0.15">
      <c r="A389" s="1143">
        <v>142130</v>
      </c>
      <c r="B389" s="1143"/>
      <c r="C389" s="1143"/>
      <c r="D389" s="1143"/>
      <c r="E389" s="1143"/>
      <c r="F389" s="1143"/>
      <c r="G389" s="526"/>
      <c r="H389" s="596">
        <v>142130</v>
      </c>
      <c r="I389" s="641" t="s">
        <v>531</v>
      </c>
      <c r="J389" s="736"/>
      <c r="K389" s="740"/>
      <c r="L389" s="736"/>
      <c r="M389" s="736"/>
      <c r="N389" s="581"/>
      <c r="O389" s="595">
        <v>2365</v>
      </c>
      <c r="P389" s="595">
        <v>2640</v>
      </c>
      <c r="Q389" s="627" t="str">
        <f>IF(COUNTIF($H$5:H389,H389)&gt;1,"重複","")</f>
        <v>重複</v>
      </c>
    </row>
    <row r="390" spans="1:17" s="554" customFormat="1" ht="25.9" customHeight="1" x14ac:dyDescent="0.15">
      <c r="A390" s="1143">
        <v>939150</v>
      </c>
      <c r="B390" s="1143"/>
      <c r="C390" s="1143"/>
      <c r="D390" s="1143"/>
      <c r="E390" s="1143"/>
      <c r="F390" s="1143"/>
      <c r="G390" s="526"/>
      <c r="H390" s="596">
        <v>939150</v>
      </c>
      <c r="I390" s="621" t="s">
        <v>532</v>
      </c>
      <c r="J390" s="736"/>
      <c r="K390" s="740"/>
      <c r="L390" s="736"/>
      <c r="M390" s="736"/>
      <c r="N390" s="581"/>
      <c r="O390" s="595">
        <v>8316</v>
      </c>
      <c r="P390" s="595">
        <v>9240</v>
      </c>
      <c r="Q390" s="627" t="str">
        <f>IF(COUNTIF($H$5:H390,H390)&gt;1,"重複","")</f>
        <v>重複</v>
      </c>
    </row>
    <row r="391" spans="1:17" s="554" customFormat="1" ht="25.9" customHeight="1" x14ac:dyDescent="0.15">
      <c r="A391" s="1143">
        <v>142110</v>
      </c>
      <c r="B391" s="1143"/>
      <c r="C391" s="1143"/>
      <c r="D391" s="1143"/>
      <c r="E391" s="1143"/>
      <c r="F391" s="1143"/>
      <c r="G391" s="526"/>
      <c r="H391" s="596">
        <v>142110</v>
      </c>
      <c r="I391" s="621" t="s">
        <v>533</v>
      </c>
      <c r="J391" s="736"/>
      <c r="K391" s="739" t="s">
        <v>1562</v>
      </c>
      <c r="L391" s="736"/>
      <c r="M391" s="736"/>
      <c r="N391" s="581"/>
      <c r="O391" s="595">
        <v>1815.0000000000002</v>
      </c>
      <c r="P391" s="595">
        <v>2035.0000000000002</v>
      </c>
      <c r="Q391" s="627" t="str">
        <f>IF(COUNTIF($H$5:H391,H391)&gt;1,"重複","")</f>
        <v>重複</v>
      </c>
    </row>
    <row r="392" spans="1:17" s="554" customFormat="1" ht="25.9" customHeight="1" x14ac:dyDescent="0.15">
      <c r="A392" s="1143">
        <v>142171</v>
      </c>
      <c r="B392" s="1143"/>
      <c r="C392" s="1143"/>
      <c r="D392" s="1143"/>
      <c r="E392" s="1143"/>
      <c r="F392" s="1143"/>
      <c r="G392" s="526"/>
      <c r="H392" s="596">
        <v>142171</v>
      </c>
      <c r="I392" s="621" t="s">
        <v>796</v>
      </c>
      <c r="J392" s="736"/>
      <c r="K392" s="739" t="s">
        <v>1562</v>
      </c>
      <c r="L392" s="736"/>
      <c r="M392" s="736"/>
      <c r="N392" s="581"/>
      <c r="O392" s="594">
        <v>2585</v>
      </c>
      <c r="P392" s="594">
        <v>2915.0000000000005</v>
      </c>
      <c r="Q392" s="627" t="str">
        <f>IF(COUNTIF($H$5:H392,H392)&gt;1,"重複","")</f>
        <v>重複</v>
      </c>
    </row>
    <row r="393" spans="1:17" s="554" customFormat="1" ht="25.9" customHeight="1" x14ac:dyDescent="0.15">
      <c r="A393" s="1143">
        <v>142181</v>
      </c>
      <c r="B393" s="1143"/>
      <c r="C393" s="1143"/>
      <c r="D393" s="1143"/>
      <c r="E393" s="1143"/>
      <c r="F393" s="1143"/>
      <c r="G393" s="526"/>
      <c r="H393" s="596">
        <v>142181</v>
      </c>
      <c r="I393" s="621" t="s">
        <v>1246</v>
      </c>
      <c r="J393" s="736"/>
      <c r="K393" s="739" t="s">
        <v>1562</v>
      </c>
      <c r="L393" s="736"/>
      <c r="M393" s="736"/>
      <c r="N393" s="581"/>
      <c r="O393" s="594">
        <v>3520.0000000000005</v>
      </c>
      <c r="P393" s="594">
        <v>3960.0000000000005</v>
      </c>
      <c r="Q393" s="627" t="str">
        <f>IF(COUNTIF($H$5:H393,H393)&gt;1,"重複","")</f>
        <v>重複</v>
      </c>
    </row>
    <row r="394" spans="1:17" s="554" customFormat="1" ht="25.9" customHeight="1" x14ac:dyDescent="0.15">
      <c r="A394" s="1143">
        <v>138165</v>
      </c>
      <c r="B394" s="1143"/>
      <c r="C394" s="1143"/>
      <c r="D394" s="1143"/>
      <c r="E394" s="1143"/>
      <c r="F394" s="1143"/>
      <c r="G394" s="526"/>
      <c r="H394" s="596">
        <v>138165</v>
      </c>
      <c r="I394" s="621" t="s">
        <v>832</v>
      </c>
      <c r="J394" s="736"/>
      <c r="K394" s="739"/>
      <c r="L394" s="736"/>
      <c r="M394" s="736"/>
      <c r="N394" s="581"/>
      <c r="O394" s="594">
        <v>660</v>
      </c>
      <c r="P394" s="594">
        <v>770.00000000000011</v>
      </c>
      <c r="Q394" s="627" t="str">
        <f>IF(COUNTIF($H$5:H394,H394)&gt;1,"重複","")</f>
        <v>重複</v>
      </c>
    </row>
    <row r="395" spans="1:17" s="554" customFormat="1" ht="25.9" customHeight="1" x14ac:dyDescent="0.15">
      <c r="A395" s="1143"/>
      <c r="B395" s="1143"/>
      <c r="C395" s="1143"/>
      <c r="D395" s="1143"/>
      <c r="E395" s="1143"/>
      <c r="F395" s="1143"/>
      <c r="G395" s="526"/>
      <c r="H395" s="597" t="s">
        <v>214</v>
      </c>
      <c r="I395" s="580"/>
      <c r="J395" s="736"/>
      <c r="K395" s="740"/>
      <c r="L395" s="736"/>
      <c r="M395" s="736"/>
      <c r="N395" s="581"/>
      <c r="O395" s="592"/>
      <c r="P395" s="592"/>
      <c r="Q395" s="627" t="str">
        <f>IF(COUNTIF($H$5:H395,H395)&gt;1,"重複","")</f>
        <v>重複</v>
      </c>
    </row>
    <row r="396" spans="1:17" s="554" customFormat="1" ht="25.9" customHeight="1" x14ac:dyDescent="0.15">
      <c r="A396" s="1143">
        <v>144101</v>
      </c>
      <c r="B396" s="1143"/>
      <c r="C396" s="1143"/>
      <c r="D396" s="1143"/>
      <c r="E396" s="1143"/>
      <c r="F396" s="1143"/>
      <c r="G396" s="526"/>
      <c r="H396" s="596">
        <v>144101</v>
      </c>
      <c r="I396" s="641" t="s">
        <v>534</v>
      </c>
      <c r="J396" s="736"/>
      <c r="K396" s="740"/>
      <c r="L396" s="736"/>
      <c r="M396" s="736"/>
      <c r="N396" s="581"/>
      <c r="O396" s="595">
        <v>220.00000000000003</v>
      </c>
      <c r="P396" s="595">
        <v>275</v>
      </c>
      <c r="Q396" s="627" t="str">
        <f>IF(COUNTIF($H$5:H396,H396)&gt;1,"重複","")</f>
        <v>重複</v>
      </c>
    </row>
    <row r="397" spans="1:17" s="554" customFormat="1" ht="25.9" customHeight="1" x14ac:dyDescent="0.15">
      <c r="A397" s="1143">
        <v>144102</v>
      </c>
      <c r="B397" s="1143"/>
      <c r="C397" s="1143"/>
      <c r="D397" s="1143"/>
      <c r="E397" s="1143"/>
      <c r="F397" s="1143"/>
      <c r="G397" s="516"/>
      <c r="H397" s="596">
        <v>144102</v>
      </c>
      <c r="I397" s="621" t="s">
        <v>535</v>
      </c>
      <c r="J397" s="736"/>
      <c r="K397" s="740"/>
      <c r="L397" s="736"/>
      <c r="M397" s="736"/>
      <c r="N397" s="581"/>
      <c r="O397" s="595">
        <v>220.00000000000003</v>
      </c>
      <c r="P397" s="595">
        <v>275</v>
      </c>
      <c r="Q397" s="627" t="str">
        <f>IF(COUNTIF($H$5:H397,H397)&gt;1,"重複","")</f>
        <v>重複</v>
      </c>
    </row>
    <row r="398" spans="1:17" s="554" customFormat="1" ht="25.9" customHeight="1" x14ac:dyDescent="0.15">
      <c r="A398" s="1143">
        <v>144104</v>
      </c>
      <c r="B398" s="1143"/>
      <c r="C398" s="1143"/>
      <c r="D398" s="1143"/>
      <c r="E398" s="1143"/>
      <c r="F398" s="1143"/>
      <c r="G398" s="526"/>
      <c r="H398" s="596">
        <v>144104</v>
      </c>
      <c r="I398" s="641" t="s">
        <v>536</v>
      </c>
      <c r="J398" s="736"/>
      <c r="K398" s="740"/>
      <c r="L398" s="736"/>
      <c r="M398" s="736"/>
      <c r="N398" s="581"/>
      <c r="O398" s="595">
        <v>220.00000000000003</v>
      </c>
      <c r="P398" s="595">
        <v>275</v>
      </c>
      <c r="Q398" s="627" t="str">
        <f>IF(COUNTIF($H$5:H398,H398)&gt;1,"重複","")</f>
        <v>重複</v>
      </c>
    </row>
    <row r="399" spans="1:17" s="554" customFormat="1" ht="25.9" customHeight="1" x14ac:dyDescent="0.15">
      <c r="A399" s="1143">
        <v>144108</v>
      </c>
      <c r="B399" s="1143"/>
      <c r="C399" s="1143"/>
      <c r="D399" s="1143"/>
      <c r="E399" s="1143"/>
      <c r="F399" s="1143"/>
      <c r="G399" s="526"/>
      <c r="H399" s="596">
        <v>144108</v>
      </c>
      <c r="I399" s="621" t="s">
        <v>537</v>
      </c>
      <c r="J399" s="736"/>
      <c r="K399" s="740"/>
      <c r="L399" s="736"/>
      <c r="M399" s="736"/>
      <c r="N399" s="581"/>
      <c r="O399" s="595">
        <v>220.00000000000003</v>
      </c>
      <c r="P399" s="595">
        <v>275</v>
      </c>
      <c r="Q399" s="627" t="str">
        <f>IF(COUNTIF($H$5:H399,H399)&gt;1,"重複","")</f>
        <v>重複</v>
      </c>
    </row>
    <row r="400" spans="1:17" s="554" customFormat="1" ht="25.9" customHeight="1" x14ac:dyDescent="0.15">
      <c r="A400" s="1143">
        <v>144118</v>
      </c>
      <c r="B400" s="1143"/>
      <c r="C400" s="1143"/>
      <c r="D400" s="1143"/>
      <c r="E400" s="1143"/>
      <c r="F400" s="1143"/>
      <c r="G400" s="526"/>
      <c r="H400" s="596">
        <v>144118</v>
      </c>
      <c r="I400" s="621" t="s">
        <v>538</v>
      </c>
      <c r="J400" s="736"/>
      <c r="K400" s="740"/>
      <c r="L400" s="736"/>
      <c r="M400" s="736"/>
      <c r="N400" s="581"/>
      <c r="O400" s="595">
        <v>220.00000000000003</v>
      </c>
      <c r="P400" s="595">
        <v>275</v>
      </c>
      <c r="Q400" s="627" t="str">
        <f>IF(COUNTIF($H$5:H400,H400)&gt;1,"重複","")</f>
        <v>重複</v>
      </c>
    </row>
    <row r="401" spans="1:17" s="554" customFormat="1" ht="25.9" customHeight="1" x14ac:dyDescent="0.15">
      <c r="A401" s="1143">
        <v>144119</v>
      </c>
      <c r="B401" s="1143"/>
      <c r="C401" s="1143"/>
      <c r="D401" s="1143"/>
      <c r="E401" s="1143"/>
      <c r="F401" s="1143"/>
      <c r="G401" s="526"/>
      <c r="H401" s="596">
        <v>144119</v>
      </c>
      <c r="I401" s="641" t="s">
        <v>539</v>
      </c>
      <c r="J401" s="736"/>
      <c r="K401" s="740"/>
      <c r="L401" s="736"/>
      <c r="M401" s="736"/>
      <c r="N401" s="581"/>
      <c r="O401" s="595">
        <v>220.00000000000003</v>
      </c>
      <c r="P401" s="595">
        <v>275</v>
      </c>
      <c r="Q401" s="627" t="str">
        <f>IF(COUNTIF($H$5:H401,H401)&gt;1,"重複","")</f>
        <v>重複</v>
      </c>
    </row>
    <row r="402" spans="1:17" s="554" customFormat="1" ht="25.9" customHeight="1" x14ac:dyDescent="0.15">
      <c r="A402" s="1143">
        <v>144120</v>
      </c>
      <c r="B402" s="1143"/>
      <c r="C402" s="1143"/>
      <c r="D402" s="1143"/>
      <c r="E402" s="1143"/>
      <c r="F402" s="1143"/>
      <c r="G402" s="526"/>
      <c r="H402" s="596">
        <v>144120</v>
      </c>
      <c r="I402" s="621" t="s">
        <v>540</v>
      </c>
      <c r="J402" s="736"/>
      <c r="K402" s="740"/>
      <c r="L402" s="736"/>
      <c r="M402" s="736"/>
      <c r="N402" s="581"/>
      <c r="O402" s="595">
        <v>220.00000000000003</v>
      </c>
      <c r="P402" s="595">
        <v>275</v>
      </c>
      <c r="Q402" s="627" t="str">
        <f>IF(COUNTIF($H$5:H402,H402)&gt;1,"重複","")</f>
        <v>重複</v>
      </c>
    </row>
    <row r="403" spans="1:17" s="554" customFormat="1" ht="25.9" customHeight="1" x14ac:dyDescent="0.15">
      <c r="A403" s="1143">
        <v>144122</v>
      </c>
      <c r="B403" s="1143"/>
      <c r="C403" s="1143"/>
      <c r="D403" s="1143"/>
      <c r="E403" s="1143"/>
      <c r="F403" s="1143"/>
      <c r="G403" s="526"/>
      <c r="H403" s="596">
        <v>144122</v>
      </c>
      <c r="I403" s="621" t="s">
        <v>541</v>
      </c>
      <c r="J403" s="737"/>
      <c r="K403" s="740"/>
      <c r="L403" s="736"/>
      <c r="M403" s="736"/>
      <c r="N403" s="581"/>
      <c r="O403" s="595">
        <v>220.00000000000003</v>
      </c>
      <c r="P403" s="595">
        <v>275</v>
      </c>
      <c r="Q403" s="627" t="str">
        <f>IF(COUNTIF($H$5:H403,H403)&gt;1,"重複","")</f>
        <v>重複</v>
      </c>
    </row>
    <row r="404" spans="1:17" s="554" customFormat="1" ht="25.9" customHeight="1" x14ac:dyDescent="0.15">
      <c r="A404" s="1143">
        <v>144123</v>
      </c>
      <c r="B404" s="1143"/>
      <c r="C404" s="1143"/>
      <c r="D404" s="1143"/>
      <c r="E404" s="1143"/>
      <c r="F404" s="1143"/>
      <c r="G404" s="526"/>
      <c r="H404" s="596">
        <v>144123</v>
      </c>
      <c r="I404" s="621" t="s">
        <v>542</v>
      </c>
      <c r="J404" s="736"/>
      <c r="K404" s="740"/>
      <c r="L404" s="736"/>
      <c r="M404" s="736"/>
      <c r="N404" s="581"/>
      <c r="O404" s="595">
        <v>220.00000000000003</v>
      </c>
      <c r="P404" s="595">
        <v>275</v>
      </c>
      <c r="Q404" s="627" t="str">
        <f>IF(COUNTIF($H$5:H404,H404)&gt;1,"重複","")</f>
        <v>重複</v>
      </c>
    </row>
    <row r="405" spans="1:17" s="554" customFormat="1" ht="25.9" customHeight="1" x14ac:dyDescent="0.15">
      <c r="A405" s="1143">
        <v>146500</v>
      </c>
      <c r="B405" s="1143"/>
      <c r="C405" s="1143"/>
      <c r="D405" s="1143"/>
      <c r="E405" s="1143"/>
      <c r="F405" s="1143"/>
      <c r="G405" s="526"/>
      <c r="H405" s="596">
        <v>146500</v>
      </c>
      <c r="I405" s="621" t="s">
        <v>833</v>
      </c>
      <c r="J405" s="736"/>
      <c r="K405" s="740"/>
      <c r="L405" s="736"/>
      <c r="M405" s="736"/>
      <c r="N405" s="581"/>
      <c r="O405" s="595">
        <v>0</v>
      </c>
      <c r="P405" s="595">
        <v>0</v>
      </c>
      <c r="Q405" s="627" t="str">
        <f>IF(COUNTIF($H$5:H405,H405)&gt;1,"重複","")</f>
        <v>重複</v>
      </c>
    </row>
    <row r="406" spans="1:17" s="554" customFormat="1" ht="25.9" customHeight="1" x14ac:dyDescent="0.15">
      <c r="A406" s="1143">
        <v>144210</v>
      </c>
      <c r="B406" s="1143"/>
      <c r="C406" s="1143"/>
      <c r="D406" s="1143"/>
      <c r="E406" s="1143"/>
      <c r="F406" s="1143"/>
      <c r="G406" s="526"/>
      <c r="H406" s="596">
        <v>144210</v>
      </c>
      <c r="I406" s="641" t="s">
        <v>543</v>
      </c>
      <c r="J406" s="736"/>
      <c r="K406" s="740"/>
      <c r="L406" s="736"/>
      <c r="M406" s="736"/>
      <c r="N406" s="581"/>
      <c r="O406" s="595">
        <v>1210</v>
      </c>
      <c r="P406" s="595">
        <v>1375</v>
      </c>
      <c r="Q406" s="627" t="str">
        <f>IF(COUNTIF($H$5:H406,H406)&gt;1,"重複","")</f>
        <v>重複</v>
      </c>
    </row>
    <row r="407" spans="1:17" s="554" customFormat="1" ht="25.9" customHeight="1" x14ac:dyDescent="0.15">
      <c r="A407" s="1143">
        <v>142590</v>
      </c>
      <c r="B407" s="1143"/>
      <c r="C407" s="1143"/>
      <c r="D407" s="1143"/>
      <c r="E407" s="1143"/>
      <c r="F407" s="1143"/>
      <c r="G407" s="526"/>
      <c r="H407" s="596">
        <v>142590</v>
      </c>
      <c r="I407" s="621" t="s">
        <v>544</v>
      </c>
      <c r="J407" s="736"/>
      <c r="K407" s="740"/>
      <c r="L407" s="736"/>
      <c r="M407" s="736"/>
      <c r="N407" s="581"/>
      <c r="O407" s="595">
        <v>605</v>
      </c>
      <c r="P407" s="595">
        <v>715.00000000000011</v>
      </c>
      <c r="Q407" s="627" t="str">
        <f>IF(COUNTIF($H$5:H407,H407)&gt;1,"重複","")</f>
        <v>重複</v>
      </c>
    </row>
    <row r="408" spans="1:17" s="554" customFormat="1" ht="25.9" customHeight="1" x14ac:dyDescent="0.15">
      <c r="A408" s="1143">
        <v>144300</v>
      </c>
      <c r="B408" s="1143"/>
      <c r="C408" s="1143"/>
      <c r="D408" s="1143"/>
      <c r="E408" s="1143"/>
      <c r="F408" s="1143"/>
      <c r="G408" s="526"/>
      <c r="H408" s="596">
        <v>144300</v>
      </c>
      <c r="I408" s="621" t="s">
        <v>545</v>
      </c>
      <c r="J408" s="736"/>
      <c r="K408" s="740"/>
      <c r="L408" s="736"/>
      <c r="M408" s="736"/>
      <c r="N408" s="581"/>
      <c r="O408" s="595">
        <v>605</v>
      </c>
      <c r="P408" s="595">
        <v>715.00000000000011</v>
      </c>
      <c r="Q408" s="627" t="str">
        <f>IF(COUNTIF($H$5:H408,H408)&gt;1,"重複","")</f>
        <v>重複</v>
      </c>
    </row>
    <row r="409" spans="1:17" s="554" customFormat="1" ht="25.9" customHeight="1" x14ac:dyDescent="0.15">
      <c r="A409" s="1143">
        <v>101800</v>
      </c>
      <c r="B409" s="1143"/>
      <c r="C409" s="1143"/>
      <c r="D409" s="1143"/>
      <c r="E409" s="1143"/>
      <c r="F409" s="1143"/>
      <c r="G409" s="526"/>
      <c r="H409" s="596">
        <v>101800</v>
      </c>
      <c r="I409" s="641" t="s">
        <v>484</v>
      </c>
      <c r="J409" s="736"/>
      <c r="K409" s="740"/>
      <c r="L409" s="736"/>
      <c r="M409" s="736"/>
      <c r="N409" s="581"/>
      <c r="O409" s="595">
        <v>2365</v>
      </c>
      <c r="P409" s="595">
        <v>2640</v>
      </c>
      <c r="Q409" s="627" t="str">
        <f>IF(COUNTIF($H$5:H409,H409)&gt;1,"重複","")</f>
        <v>重複</v>
      </c>
    </row>
    <row r="410" spans="1:17" s="78" customFormat="1" ht="25.9" customHeight="1" x14ac:dyDescent="0.15">
      <c r="A410" s="1143">
        <v>144320</v>
      </c>
      <c r="B410" s="1143"/>
      <c r="C410" s="1143"/>
      <c r="D410" s="1143"/>
      <c r="E410" s="1143"/>
      <c r="F410" s="1143"/>
      <c r="G410" s="526"/>
      <c r="H410" s="596">
        <v>144320</v>
      </c>
      <c r="I410" s="621" t="s">
        <v>81</v>
      </c>
      <c r="J410" s="736"/>
      <c r="K410" s="740"/>
      <c r="L410" s="736"/>
      <c r="M410" s="736"/>
      <c r="N410" s="581"/>
      <c r="O410" s="594">
        <v>990.00000000000011</v>
      </c>
      <c r="P410" s="595">
        <v>1100</v>
      </c>
      <c r="Q410" s="627" t="str">
        <f>IF(COUNTIF($H$5:H410,H410)&gt;1,"重複","")</f>
        <v>重複</v>
      </c>
    </row>
    <row r="411" spans="1:17" s="78" customFormat="1" ht="25.9" customHeight="1" x14ac:dyDescent="0.15">
      <c r="A411" s="1143"/>
      <c r="B411" s="1143"/>
      <c r="C411" s="1143"/>
      <c r="D411" s="1143"/>
      <c r="E411" s="1143"/>
      <c r="F411" s="1143"/>
      <c r="G411" s="526"/>
      <c r="H411" s="597" t="s">
        <v>834</v>
      </c>
      <c r="I411" s="580"/>
      <c r="J411" s="736"/>
      <c r="K411" s="740"/>
      <c r="L411" s="736"/>
      <c r="M411" s="736"/>
      <c r="N411" s="581"/>
      <c r="O411" s="592"/>
      <c r="P411" s="592"/>
      <c r="Q411" s="627" t="str">
        <f>IF(COUNTIF($H$5:H411,H411)&gt;1,"重複","")</f>
        <v>重複</v>
      </c>
    </row>
    <row r="412" spans="1:17" s="78" customFormat="1" ht="25.9" customHeight="1" x14ac:dyDescent="0.15">
      <c r="A412" s="1143">
        <v>135630</v>
      </c>
      <c r="B412" s="1143"/>
      <c r="C412" s="1143"/>
      <c r="D412" s="1143"/>
      <c r="E412" s="1143"/>
      <c r="F412" s="1143"/>
      <c r="G412" s="516"/>
      <c r="H412" s="596">
        <v>135630</v>
      </c>
      <c r="I412" s="641" t="s">
        <v>546</v>
      </c>
      <c r="J412" s="736"/>
      <c r="K412" s="740"/>
      <c r="L412" s="736"/>
      <c r="M412" s="736"/>
      <c r="N412" s="581"/>
      <c r="O412" s="595">
        <v>495.00000000000006</v>
      </c>
      <c r="P412" s="595">
        <v>550</v>
      </c>
      <c r="Q412" s="627" t="str">
        <f>IF(COUNTIF($H$5:H412,H412)&gt;1,"重複","")</f>
        <v>重複</v>
      </c>
    </row>
    <row r="413" spans="1:17" s="78" customFormat="1" ht="25.9" customHeight="1" x14ac:dyDescent="0.15">
      <c r="A413" s="1143">
        <v>145020</v>
      </c>
      <c r="B413" s="1143"/>
      <c r="C413" s="1143"/>
      <c r="D413" s="1143"/>
      <c r="E413" s="1143"/>
      <c r="F413" s="1143"/>
      <c r="G413" s="526"/>
      <c r="H413" s="596">
        <v>145020</v>
      </c>
      <c r="I413" s="641" t="s">
        <v>1346</v>
      </c>
      <c r="J413" s="736"/>
      <c r="K413" s="740"/>
      <c r="L413" s="736"/>
      <c r="M413" s="736"/>
      <c r="N413" s="581"/>
      <c r="O413" s="595">
        <v>440.00000000000006</v>
      </c>
      <c r="P413" s="595">
        <v>495.00000000000006</v>
      </c>
      <c r="Q413" s="627" t="str">
        <f>IF(COUNTIF($H$5:H413,H413)&gt;1,"重複","")</f>
        <v>重複</v>
      </c>
    </row>
    <row r="414" spans="1:17" s="78" customFormat="1" ht="25.9" customHeight="1" x14ac:dyDescent="0.15">
      <c r="A414" s="1143">
        <v>145100</v>
      </c>
      <c r="B414" s="1143"/>
      <c r="C414" s="1143"/>
      <c r="D414" s="1143"/>
      <c r="E414" s="1143"/>
      <c r="F414" s="1143"/>
      <c r="G414" s="526"/>
      <c r="H414" s="596">
        <v>145100</v>
      </c>
      <c r="I414" s="621" t="s">
        <v>313</v>
      </c>
      <c r="J414" s="736"/>
      <c r="K414" s="740"/>
      <c r="L414" s="736"/>
      <c r="M414" s="736"/>
      <c r="N414" s="581"/>
      <c r="O414" s="595">
        <v>330</v>
      </c>
      <c r="P414" s="595">
        <v>385.00000000000006</v>
      </c>
      <c r="Q414" s="627" t="str">
        <f>IF(COUNTIF($H$5:H414,H414)&gt;1,"重複","")</f>
        <v>重複</v>
      </c>
    </row>
    <row r="415" spans="1:17" s="78" customFormat="1" ht="25.9" customHeight="1" x14ac:dyDescent="0.15">
      <c r="A415" s="1143">
        <v>145110</v>
      </c>
      <c r="B415" s="1143"/>
      <c r="C415" s="1143"/>
      <c r="D415" s="1143"/>
      <c r="E415" s="1143"/>
      <c r="F415" s="1143"/>
      <c r="G415" s="526"/>
      <c r="H415" s="596">
        <v>145110</v>
      </c>
      <c r="I415" s="641" t="s">
        <v>547</v>
      </c>
      <c r="J415" s="736"/>
      <c r="K415" s="740"/>
      <c r="L415" s="736"/>
      <c r="M415" s="736"/>
      <c r="N415" s="581"/>
      <c r="O415" s="595">
        <v>330</v>
      </c>
      <c r="P415" s="595">
        <v>385.00000000000006</v>
      </c>
      <c r="Q415" s="627" t="str">
        <f>IF(COUNTIF($H$5:H415,H415)&gt;1,"重複","")</f>
        <v>重複</v>
      </c>
    </row>
    <row r="416" spans="1:17" s="78" customFormat="1" ht="25.9" customHeight="1" x14ac:dyDescent="0.15">
      <c r="A416" s="1143">
        <v>145120</v>
      </c>
      <c r="B416" s="1143"/>
      <c r="C416" s="1143"/>
      <c r="D416" s="1143"/>
      <c r="E416" s="1143"/>
      <c r="F416" s="1143"/>
      <c r="G416" s="526"/>
      <c r="H416" s="596">
        <v>145120</v>
      </c>
      <c r="I416" s="621" t="s">
        <v>548</v>
      </c>
      <c r="J416" s="736"/>
      <c r="K416" s="740"/>
      <c r="L416" s="736"/>
      <c r="M416" s="736"/>
      <c r="N416" s="581"/>
      <c r="O416" s="595">
        <v>330</v>
      </c>
      <c r="P416" s="595">
        <v>385.00000000000006</v>
      </c>
      <c r="Q416" s="627" t="str">
        <f>IF(COUNTIF($H$5:H416,H416)&gt;1,"重複","")</f>
        <v>重複</v>
      </c>
    </row>
    <row r="417" spans="1:17" s="78" customFormat="1" ht="25.9" customHeight="1" x14ac:dyDescent="0.15">
      <c r="A417" s="1143"/>
      <c r="B417" s="1143"/>
      <c r="C417" s="1143"/>
      <c r="D417" s="1143"/>
      <c r="E417" s="1143"/>
      <c r="F417" s="1143"/>
      <c r="G417" s="526"/>
      <c r="H417" s="597" t="s">
        <v>835</v>
      </c>
      <c r="I417" s="580"/>
      <c r="J417" s="736"/>
      <c r="K417" s="740"/>
      <c r="L417" s="736"/>
      <c r="M417" s="736"/>
      <c r="N417" s="581"/>
      <c r="O417" s="592"/>
      <c r="P417" s="592"/>
      <c r="Q417" s="627" t="str">
        <f>IF(COUNTIF($H$5:H417,H417)&gt;1,"重複","")</f>
        <v>重複</v>
      </c>
    </row>
    <row r="418" spans="1:17" s="78" customFormat="1" ht="25.9" customHeight="1" x14ac:dyDescent="0.15">
      <c r="A418" s="1143">
        <v>100501</v>
      </c>
      <c r="B418" s="1143"/>
      <c r="C418" s="1143"/>
      <c r="D418" s="1143"/>
      <c r="E418" s="1143"/>
      <c r="F418" s="1143"/>
      <c r="G418" s="526"/>
      <c r="H418" s="596">
        <v>100501</v>
      </c>
      <c r="I418" s="621" t="s">
        <v>314</v>
      </c>
      <c r="J418" s="736"/>
      <c r="K418" s="740"/>
      <c r="L418" s="736"/>
      <c r="M418" s="736"/>
      <c r="N418" s="581"/>
      <c r="O418" s="595">
        <v>880.00000000000011</v>
      </c>
      <c r="P418" s="595">
        <v>990.00000000000011</v>
      </c>
      <c r="Q418" s="627" t="str">
        <f>IF(COUNTIF($H$5:H418,H418)&gt;1,"重複","")</f>
        <v>重複</v>
      </c>
    </row>
    <row r="419" spans="1:17" s="78" customFormat="1" ht="25.9" customHeight="1" x14ac:dyDescent="0.15">
      <c r="A419" s="1143">
        <v>100502</v>
      </c>
      <c r="B419" s="1143"/>
      <c r="C419" s="1143"/>
      <c r="D419" s="1143"/>
      <c r="E419" s="1143"/>
      <c r="F419" s="1143"/>
      <c r="G419" s="526"/>
      <c r="H419" s="596">
        <v>100502</v>
      </c>
      <c r="I419" s="641" t="s">
        <v>83</v>
      </c>
      <c r="J419" s="736"/>
      <c r="K419" s="740"/>
      <c r="L419" s="736"/>
      <c r="M419" s="736"/>
      <c r="N419" s="581"/>
      <c r="O419" s="595">
        <v>880.00000000000011</v>
      </c>
      <c r="P419" s="595">
        <v>990.00000000000011</v>
      </c>
      <c r="Q419" s="627" t="str">
        <f>IF(COUNTIF($H$5:H419,H419)&gt;1,"重複","")</f>
        <v>重複</v>
      </c>
    </row>
    <row r="420" spans="1:17" s="78" customFormat="1" ht="25.9" customHeight="1" x14ac:dyDescent="0.15">
      <c r="A420" s="1143"/>
      <c r="B420" s="1143"/>
      <c r="C420" s="1143"/>
      <c r="D420" s="1143"/>
      <c r="E420" s="1143"/>
      <c r="F420" s="1143"/>
      <c r="G420" s="526"/>
      <c r="H420" s="597" t="s">
        <v>836</v>
      </c>
      <c r="I420" s="580"/>
      <c r="J420" s="736"/>
      <c r="K420" s="740"/>
      <c r="L420" s="736"/>
      <c r="M420" s="736"/>
      <c r="N420" s="581"/>
      <c r="O420" s="592"/>
      <c r="P420" s="592"/>
      <c r="Q420" s="627" t="str">
        <f>IF(COUNTIF($H$5:H420,H420)&gt;1,"重複","")</f>
        <v>重複</v>
      </c>
    </row>
    <row r="421" spans="1:17" s="78" customFormat="1" ht="25.9" customHeight="1" x14ac:dyDescent="0.15">
      <c r="A421" s="1143">
        <v>101100</v>
      </c>
      <c r="B421" s="1143"/>
      <c r="C421" s="1143"/>
      <c r="D421" s="1143"/>
      <c r="E421" s="1143"/>
      <c r="F421" s="1143"/>
      <c r="G421" s="526"/>
      <c r="H421" s="596">
        <v>101100</v>
      </c>
      <c r="I421" s="641" t="s">
        <v>549</v>
      </c>
      <c r="J421" s="736"/>
      <c r="K421" s="740"/>
      <c r="L421" s="736"/>
      <c r="M421" s="736"/>
      <c r="N421" s="581"/>
      <c r="O421" s="595">
        <v>495.00000000000006</v>
      </c>
      <c r="P421" s="595">
        <v>550</v>
      </c>
      <c r="Q421" s="627" t="str">
        <f>IF(COUNTIF($H$5:H421,H421)&gt;1,"重複","")</f>
        <v>重複</v>
      </c>
    </row>
    <row r="422" spans="1:17" s="78" customFormat="1" ht="25.9" customHeight="1" x14ac:dyDescent="0.15">
      <c r="A422" s="1143">
        <v>101110</v>
      </c>
      <c r="B422" s="1143"/>
      <c r="C422" s="1143"/>
      <c r="D422" s="1143"/>
      <c r="E422" s="1143"/>
      <c r="F422" s="1143"/>
      <c r="G422" s="526"/>
      <c r="H422" s="596">
        <v>101110</v>
      </c>
      <c r="I422" s="641" t="s">
        <v>550</v>
      </c>
      <c r="J422" s="736"/>
      <c r="K422" s="740"/>
      <c r="L422" s="736"/>
      <c r="M422" s="736"/>
      <c r="N422" s="581"/>
      <c r="O422" s="595">
        <v>605</v>
      </c>
      <c r="P422" s="595">
        <v>715.00000000000011</v>
      </c>
      <c r="Q422" s="627" t="str">
        <f>IF(COUNTIF($H$5:H422,H422)&gt;1,"重複","")</f>
        <v>重複</v>
      </c>
    </row>
    <row r="423" spans="1:17" s="78" customFormat="1" ht="25.9" customHeight="1" x14ac:dyDescent="0.15">
      <c r="A423" s="1143">
        <v>101120</v>
      </c>
      <c r="B423" s="1143"/>
      <c r="C423" s="1143"/>
      <c r="D423" s="1143"/>
      <c r="E423" s="1143"/>
      <c r="F423" s="1143"/>
      <c r="G423" s="526"/>
      <c r="H423" s="596">
        <v>101120</v>
      </c>
      <c r="I423" s="641" t="s">
        <v>551</v>
      </c>
      <c r="J423" s="736"/>
      <c r="K423" s="740"/>
      <c r="L423" s="736"/>
      <c r="M423" s="736"/>
      <c r="N423" s="581"/>
      <c r="O423" s="595">
        <v>605</v>
      </c>
      <c r="P423" s="595">
        <v>715.00000000000011</v>
      </c>
      <c r="Q423" s="627" t="str">
        <f>IF(COUNTIF($H$5:H423,H423)&gt;1,"重複","")</f>
        <v>重複</v>
      </c>
    </row>
    <row r="424" spans="1:17" s="78" customFormat="1" ht="25.9" customHeight="1" x14ac:dyDescent="0.15">
      <c r="A424" s="1143">
        <v>101130</v>
      </c>
      <c r="B424" s="1143"/>
      <c r="C424" s="1143"/>
      <c r="D424" s="1143"/>
      <c r="E424" s="1143"/>
      <c r="F424" s="1143"/>
      <c r="G424" s="526"/>
      <c r="H424" s="596">
        <v>101130</v>
      </c>
      <c r="I424" s="641" t="s">
        <v>552</v>
      </c>
      <c r="J424" s="736"/>
      <c r="K424" s="740"/>
      <c r="L424" s="736"/>
      <c r="M424" s="736"/>
      <c r="N424" s="581"/>
      <c r="O424" s="595">
        <v>605</v>
      </c>
      <c r="P424" s="595">
        <v>715.00000000000011</v>
      </c>
      <c r="Q424" s="627" t="str">
        <f>IF(COUNTIF($H$5:H424,H424)&gt;1,"重複","")</f>
        <v>重複</v>
      </c>
    </row>
    <row r="425" spans="1:17" s="78" customFormat="1" ht="25.9" customHeight="1" x14ac:dyDescent="0.15">
      <c r="A425" s="1143">
        <v>101140</v>
      </c>
      <c r="B425" s="1143"/>
      <c r="C425" s="1143"/>
      <c r="D425" s="1143"/>
      <c r="E425" s="1143"/>
      <c r="F425" s="1143"/>
      <c r="G425" s="516"/>
      <c r="H425" s="596">
        <v>101140</v>
      </c>
      <c r="I425" s="641" t="s">
        <v>553</v>
      </c>
      <c r="J425" s="736"/>
      <c r="K425" s="740"/>
      <c r="L425" s="736"/>
      <c r="M425" s="736"/>
      <c r="N425" s="581"/>
      <c r="O425" s="595">
        <v>605</v>
      </c>
      <c r="P425" s="595">
        <v>715.00000000000011</v>
      </c>
      <c r="Q425" s="627" t="str">
        <f>IF(COUNTIF($H$5:H425,H425)&gt;1,"重複","")</f>
        <v>重複</v>
      </c>
    </row>
    <row r="426" spans="1:17" s="78" customFormat="1" ht="25.9" customHeight="1" x14ac:dyDescent="0.15">
      <c r="A426" s="1143">
        <v>101150</v>
      </c>
      <c r="B426" s="1143"/>
      <c r="C426" s="1143"/>
      <c r="D426" s="1143"/>
      <c r="E426" s="1143"/>
      <c r="F426" s="1143"/>
      <c r="G426" s="526"/>
      <c r="H426" s="596">
        <v>101150</v>
      </c>
      <c r="I426" s="641" t="s">
        <v>84</v>
      </c>
      <c r="J426" s="736"/>
      <c r="K426" s="740"/>
      <c r="L426" s="736"/>
      <c r="M426" s="736"/>
      <c r="N426" s="581"/>
      <c r="O426" s="595">
        <v>605</v>
      </c>
      <c r="P426" s="595">
        <v>715.00000000000011</v>
      </c>
      <c r="Q426" s="627" t="str">
        <f>IF(COUNTIF($H$5:H426,H426)&gt;1,"重複","")</f>
        <v>重複</v>
      </c>
    </row>
    <row r="427" spans="1:17" s="78" customFormat="1" ht="25.9" customHeight="1" x14ac:dyDescent="0.15">
      <c r="A427" s="1143"/>
      <c r="B427" s="1143"/>
      <c r="C427" s="1143"/>
      <c r="D427" s="1143"/>
      <c r="E427" s="1143"/>
      <c r="F427" s="1143"/>
      <c r="G427" s="526"/>
      <c r="H427" s="597" t="s">
        <v>1350</v>
      </c>
      <c r="I427" s="580"/>
      <c r="J427" s="736"/>
      <c r="K427" s="740"/>
      <c r="L427" s="736"/>
      <c r="M427" s="736"/>
      <c r="N427" s="581"/>
      <c r="O427" s="592"/>
      <c r="P427" s="592"/>
      <c r="Q427" s="627" t="str">
        <f>IF(COUNTIF($H$5:H427,H427)&gt;1,"重複","")</f>
        <v>重複</v>
      </c>
    </row>
    <row r="428" spans="1:17" s="78" customFormat="1" ht="25.9" customHeight="1" x14ac:dyDescent="0.15">
      <c r="A428" s="1143">
        <v>939114</v>
      </c>
      <c r="B428" s="1143"/>
      <c r="C428" s="1143"/>
      <c r="D428" s="1143"/>
      <c r="E428" s="1143"/>
      <c r="F428" s="1143"/>
      <c r="G428" s="526"/>
      <c r="H428" s="596">
        <v>939114</v>
      </c>
      <c r="I428" s="641" t="s">
        <v>1351</v>
      </c>
      <c r="J428" s="736"/>
      <c r="K428" s="740"/>
      <c r="L428" s="736"/>
      <c r="M428" s="736"/>
      <c r="N428" s="581"/>
      <c r="O428" s="595">
        <v>2200</v>
      </c>
      <c r="P428" s="595">
        <v>2442</v>
      </c>
      <c r="Q428" s="627" t="str">
        <f>IF(COUNTIF($H$5:H428,H428)&gt;1,"重複","")</f>
        <v>重複</v>
      </c>
    </row>
    <row r="429" spans="1:17" s="78" customFormat="1" ht="25.9" customHeight="1" x14ac:dyDescent="0.15">
      <c r="A429" s="1143"/>
      <c r="B429" s="1143"/>
      <c r="C429" s="1143"/>
      <c r="D429" s="1143"/>
      <c r="E429" s="1143"/>
      <c r="F429" s="1143"/>
      <c r="G429" s="526"/>
      <c r="H429" s="597" t="s">
        <v>1352</v>
      </c>
      <c r="I429" s="580"/>
      <c r="J429" s="736"/>
      <c r="K429" s="740"/>
      <c r="L429" s="736"/>
      <c r="M429" s="736"/>
      <c r="N429" s="581"/>
      <c r="O429" s="592"/>
      <c r="P429" s="592"/>
      <c r="Q429" s="627" t="str">
        <f>IF(COUNTIF($H$5:H429,H429)&gt;1,"重複","")</f>
        <v>重複</v>
      </c>
    </row>
    <row r="430" spans="1:17" s="78" customFormat="1" ht="25.9" customHeight="1" x14ac:dyDescent="0.15">
      <c r="A430" s="1143" t="s">
        <v>1422</v>
      </c>
      <c r="B430" s="1143"/>
      <c r="C430" s="1143"/>
      <c r="D430" s="1143"/>
      <c r="E430" s="1143"/>
      <c r="F430" s="1143"/>
      <c r="G430" s="526"/>
      <c r="H430" s="613" t="s">
        <v>1353</v>
      </c>
      <c r="I430" s="641" t="s">
        <v>1352</v>
      </c>
      <c r="J430" s="736"/>
      <c r="K430" s="740"/>
      <c r="L430" s="736"/>
      <c r="M430" s="736"/>
      <c r="N430" s="581"/>
      <c r="O430" s="594">
        <v>0</v>
      </c>
      <c r="P430" s="594">
        <v>0</v>
      </c>
      <c r="Q430" s="627" t="str">
        <f>IF(COUNTIF($H$5:H430,H430)&gt;1,"重複","")</f>
        <v>重複</v>
      </c>
    </row>
    <row r="431" spans="1:17" s="78" customFormat="1" ht="25.9" customHeight="1" x14ac:dyDescent="0.15">
      <c r="A431" s="1143" t="s">
        <v>797</v>
      </c>
      <c r="B431" s="1143"/>
      <c r="C431" s="1143"/>
      <c r="D431" s="1143"/>
      <c r="E431" s="1143"/>
      <c r="F431" s="1143"/>
      <c r="G431" s="526"/>
      <c r="H431" s="599" t="s">
        <v>797</v>
      </c>
      <c r="I431" s="644"/>
      <c r="J431" s="736"/>
      <c r="K431" s="832"/>
      <c r="L431" s="736"/>
      <c r="M431" s="736"/>
      <c r="N431" s="581"/>
      <c r="O431" s="592"/>
      <c r="P431" s="592"/>
      <c r="Q431" s="627" t="str">
        <f>IF(COUNTIF($H$5:H431,H431)&gt;1,"重複","")</f>
        <v>重複</v>
      </c>
    </row>
    <row r="432" spans="1:17" s="78" customFormat="1" ht="25.9" customHeight="1" x14ac:dyDescent="0.15">
      <c r="A432" s="1143" t="s">
        <v>798</v>
      </c>
      <c r="B432" s="1143"/>
      <c r="C432" s="1143"/>
      <c r="D432" s="1143"/>
      <c r="E432" s="1143"/>
      <c r="F432" s="1143"/>
      <c r="G432" s="526"/>
      <c r="H432" s="645" t="s">
        <v>798</v>
      </c>
      <c r="I432" s="646" t="s">
        <v>799</v>
      </c>
      <c r="J432" s="736"/>
      <c r="K432" s="740" t="s">
        <v>1563</v>
      </c>
      <c r="L432" s="736"/>
      <c r="M432" s="736"/>
      <c r="N432" s="581"/>
      <c r="O432" s="642" t="s">
        <v>1457</v>
      </c>
      <c r="P432" s="642"/>
      <c r="Q432" s="627" t="str">
        <f>IF(COUNTIF($H$5:H432,H432)&gt;1,"重複","")</f>
        <v>重複</v>
      </c>
    </row>
    <row r="433" spans="1:17" s="78" customFormat="1" ht="25.9" customHeight="1" x14ac:dyDescent="0.15">
      <c r="A433" s="1143" t="s">
        <v>800</v>
      </c>
      <c r="B433" s="1143"/>
      <c r="C433" s="1143"/>
      <c r="D433" s="1143"/>
      <c r="E433" s="1143"/>
      <c r="F433" s="1143"/>
      <c r="G433" s="526"/>
      <c r="H433" s="645" t="s">
        <v>801</v>
      </c>
      <c r="I433" s="646" t="s">
        <v>802</v>
      </c>
      <c r="J433" s="736"/>
      <c r="K433" s="740" t="s">
        <v>1563</v>
      </c>
      <c r="L433" s="736"/>
      <c r="M433" s="736"/>
      <c r="N433" s="581"/>
      <c r="O433" s="642" t="s">
        <v>1457</v>
      </c>
      <c r="P433" s="642"/>
      <c r="Q433" s="627" t="str">
        <f>IF(COUNTIF($H$5:H433,H433)&gt;1,"重複","")</f>
        <v>重複</v>
      </c>
    </row>
    <row r="434" spans="1:17" s="78" customFormat="1" ht="25.9" customHeight="1" x14ac:dyDescent="0.15">
      <c r="A434" s="1143"/>
      <c r="B434" s="1143"/>
      <c r="C434" s="1143"/>
      <c r="D434" s="1143"/>
      <c r="E434" s="1143"/>
      <c r="F434" s="1143"/>
      <c r="G434" s="526"/>
      <c r="H434" s="695" t="s">
        <v>803</v>
      </c>
      <c r="I434" s="647"/>
      <c r="J434" s="736"/>
      <c r="K434" s="740"/>
      <c r="L434" s="736"/>
      <c r="M434" s="736"/>
      <c r="N434" s="581"/>
      <c r="O434" s="592"/>
      <c r="P434" s="592"/>
      <c r="Q434" s="627" t="str">
        <f>IF(COUNTIF($H$5:H434,H434)&gt;1,"重複","")</f>
        <v>重複</v>
      </c>
    </row>
    <row r="435" spans="1:17" s="78" customFormat="1" ht="25.9" customHeight="1" x14ac:dyDescent="0.15">
      <c r="A435" s="1143" t="s">
        <v>804</v>
      </c>
      <c r="B435" s="1143"/>
      <c r="C435" s="1143"/>
      <c r="D435" s="1143"/>
      <c r="E435" s="1143"/>
      <c r="F435" s="1143"/>
      <c r="G435" s="526"/>
      <c r="H435" s="645" t="s">
        <v>804</v>
      </c>
      <c r="I435" s="646" t="s">
        <v>805</v>
      </c>
      <c r="J435" s="736"/>
      <c r="K435" s="740" t="s">
        <v>1563</v>
      </c>
      <c r="L435" s="736"/>
      <c r="M435" s="736"/>
      <c r="N435" s="581"/>
      <c r="O435" s="642" t="s">
        <v>1457</v>
      </c>
      <c r="P435" s="642"/>
      <c r="Q435" s="627" t="str">
        <f>IF(COUNTIF($H$5:H435,H435)&gt;1,"重複","")</f>
        <v>重複</v>
      </c>
    </row>
    <row r="436" spans="1:17" s="78" customFormat="1" ht="25.9" customHeight="1" x14ac:dyDescent="0.15">
      <c r="A436" s="1143" t="s">
        <v>806</v>
      </c>
      <c r="B436" s="1143"/>
      <c r="C436" s="1143"/>
      <c r="D436" s="1143"/>
      <c r="E436" s="1143"/>
      <c r="F436" s="1143"/>
      <c r="G436" s="526"/>
      <c r="H436" s="645" t="s">
        <v>807</v>
      </c>
      <c r="I436" s="646" t="s">
        <v>808</v>
      </c>
      <c r="J436" s="736"/>
      <c r="K436" s="740" t="s">
        <v>1563</v>
      </c>
      <c r="L436" s="736"/>
      <c r="M436" s="736"/>
      <c r="N436" s="581"/>
      <c r="O436" s="642" t="s">
        <v>1457</v>
      </c>
      <c r="P436" s="642"/>
      <c r="Q436" s="627" t="str">
        <f>IF(COUNTIF($H$5:H436,H436)&gt;1,"重複","")</f>
        <v>重複</v>
      </c>
    </row>
    <row r="437" spans="1:17" s="78" customFormat="1" ht="25.9" customHeight="1" x14ac:dyDescent="0.15">
      <c r="A437" s="1143" t="s">
        <v>809</v>
      </c>
      <c r="B437" s="1143"/>
      <c r="C437" s="1143"/>
      <c r="D437" s="1143"/>
      <c r="E437" s="1143"/>
      <c r="F437" s="1143"/>
      <c r="G437" s="526"/>
      <c r="H437" s="645" t="s">
        <v>809</v>
      </c>
      <c r="I437" s="646" t="s">
        <v>810</v>
      </c>
      <c r="J437" s="736"/>
      <c r="K437" s="740" t="s">
        <v>1563</v>
      </c>
      <c r="L437" s="736"/>
      <c r="M437" s="736"/>
      <c r="N437" s="581"/>
      <c r="O437" s="642" t="s">
        <v>1457</v>
      </c>
      <c r="P437" s="642"/>
      <c r="Q437" s="627" t="str">
        <f>IF(COUNTIF($H$5:H437,H437)&gt;1,"重複","")</f>
        <v>重複</v>
      </c>
    </row>
    <row r="438" spans="1:17" s="78" customFormat="1" ht="25.9" customHeight="1" x14ac:dyDescent="0.15">
      <c r="A438" s="1143" t="s">
        <v>811</v>
      </c>
      <c r="B438" s="1143"/>
      <c r="C438" s="1143"/>
      <c r="D438" s="1143"/>
      <c r="E438" s="1143"/>
      <c r="F438" s="1143"/>
      <c r="G438" s="526"/>
      <c r="H438" s="648" t="s">
        <v>811</v>
      </c>
      <c r="I438" s="649" t="s">
        <v>812</v>
      </c>
      <c r="J438" s="736"/>
      <c r="K438" s="740" t="s">
        <v>1563</v>
      </c>
      <c r="L438" s="736"/>
      <c r="M438" s="736"/>
      <c r="N438" s="581"/>
      <c r="O438" s="642" t="s">
        <v>1457</v>
      </c>
      <c r="P438" s="642"/>
      <c r="Q438" s="627" t="str">
        <f>IF(COUNTIF($H$5:H438,H438)&gt;1,"重複","")</f>
        <v>重複</v>
      </c>
    </row>
    <row r="439" spans="1:17" s="78" customFormat="1" ht="25.9" customHeight="1" x14ac:dyDescent="0.15">
      <c r="A439" s="1143"/>
      <c r="B439" s="1143"/>
      <c r="C439" s="1143"/>
      <c r="D439" s="1143"/>
      <c r="E439" s="1143"/>
      <c r="F439" s="1143"/>
      <c r="G439" s="526"/>
      <c r="H439" s="778" t="s">
        <v>1419</v>
      </c>
      <c r="I439" s="651"/>
      <c r="J439" s="779"/>
      <c r="K439" s="828"/>
      <c r="L439" s="779"/>
      <c r="M439" s="779"/>
      <c r="N439" s="779"/>
      <c r="O439" s="651"/>
      <c r="P439" s="651"/>
      <c r="Q439" s="627" t="str">
        <f>IF(COUNTIF($H$5:H439,H439)&gt;1,"重複","")</f>
        <v>重複</v>
      </c>
    </row>
    <row r="440" spans="1:17" s="78" customFormat="1" ht="25.9" customHeight="1" x14ac:dyDescent="0.15">
      <c r="A440" s="1143"/>
      <c r="B440" s="1143"/>
      <c r="C440" s="1143"/>
      <c r="D440" s="1143"/>
      <c r="E440" s="1143"/>
      <c r="F440" s="1143"/>
      <c r="G440" s="526"/>
      <c r="H440" s="654"/>
      <c r="I440" s="602"/>
      <c r="J440" s="625"/>
      <c r="K440" s="830"/>
      <c r="L440" s="625"/>
      <c r="M440" s="625"/>
      <c r="N440" s="625"/>
      <c r="O440" s="602"/>
      <c r="P440" s="602"/>
      <c r="Q440" s="627" t="str">
        <f>IF(COUNTIF($H$5:H440,H440)&gt;1,"重複","")</f>
        <v/>
      </c>
    </row>
    <row r="441" spans="1:17" s="78" customFormat="1" ht="25.9" customHeight="1" x14ac:dyDescent="0.15">
      <c r="A441" s="1143"/>
      <c r="B441" s="1143"/>
      <c r="C441" s="1143"/>
      <c r="D441" s="1143"/>
      <c r="E441" s="1143"/>
      <c r="F441" s="1143"/>
      <c r="G441" s="526"/>
      <c r="H441" s="654"/>
      <c r="I441" s="602"/>
      <c r="J441" s="625"/>
      <c r="K441" s="830"/>
      <c r="L441" s="625"/>
      <c r="M441" s="625"/>
      <c r="N441" s="625"/>
      <c r="O441" s="602"/>
      <c r="P441" s="602"/>
      <c r="Q441" s="627" t="str">
        <f>IF(COUNTIF($H$5:H441,H441)&gt;1,"重複","")</f>
        <v/>
      </c>
    </row>
    <row r="442" spans="1:17" s="78" customFormat="1" ht="25.9" customHeight="1" x14ac:dyDescent="0.15">
      <c r="A442" s="1143"/>
      <c r="B442" s="1143"/>
      <c r="C442" s="1143"/>
      <c r="D442" s="1143"/>
      <c r="E442" s="1143"/>
      <c r="F442" s="1143"/>
      <c r="G442" s="526"/>
      <c r="H442" s="780" t="s">
        <v>896</v>
      </c>
      <c r="I442" s="604"/>
      <c r="J442" s="626"/>
      <c r="K442" s="639"/>
      <c r="L442" s="626"/>
      <c r="M442" s="626"/>
      <c r="N442" s="626"/>
      <c r="O442" s="604"/>
      <c r="P442" s="604"/>
      <c r="Q442" s="627" t="str">
        <f>IF(COUNTIF($H$5:H442,H442)&gt;1,"重複","")</f>
        <v/>
      </c>
    </row>
    <row r="443" spans="1:17" s="78" customFormat="1" ht="25.9" customHeight="1" x14ac:dyDescent="0.15">
      <c r="A443" s="1143" t="s">
        <v>1560</v>
      </c>
      <c r="B443" s="1143"/>
      <c r="C443" s="1143"/>
      <c r="D443" s="1143"/>
      <c r="E443" s="1143"/>
      <c r="F443" s="1143"/>
      <c r="G443" s="526"/>
      <c r="H443" s="774" t="s">
        <v>215</v>
      </c>
      <c r="I443" s="775"/>
      <c r="J443" s="776"/>
      <c r="K443" s="838"/>
      <c r="L443" s="776"/>
      <c r="M443" s="776"/>
      <c r="N443" s="777"/>
      <c r="O443" s="601"/>
      <c r="P443" s="601"/>
      <c r="Q443" s="627" t="str">
        <f>IF(COUNTIF($H$5:H443,H443)&gt;1,"重複","")</f>
        <v/>
      </c>
    </row>
    <row r="444" spans="1:17" s="77" customFormat="1" ht="25.9" customHeight="1" x14ac:dyDescent="0.15">
      <c r="A444" s="1143">
        <v>760101</v>
      </c>
      <c r="B444" s="1143"/>
      <c r="C444" s="1143"/>
      <c r="D444" s="1143"/>
      <c r="E444" s="1143"/>
      <c r="F444" s="1143"/>
      <c r="G444" s="526"/>
      <c r="H444" s="585">
        <v>760101</v>
      </c>
      <c r="I444" s="646" t="s">
        <v>1354</v>
      </c>
      <c r="J444" s="736"/>
      <c r="K444" s="740"/>
      <c r="L444" s="736" t="s">
        <v>1565</v>
      </c>
      <c r="M444" s="736"/>
      <c r="N444" s="581"/>
      <c r="O444" s="595">
        <v>242.00000000000003</v>
      </c>
      <c r="P444" s="595">
        <v>275</v>
      </c>
      <c r="Q444" s="627" t="str">
        <f>IF(COUNTIF($H$5:H444,H444)&gt;1,"重複","")</f>
        <v/>
      </c>
    </row>
    <row r="445" spans="1:17" s="78" customFormat="1" ht="25.9" customHeight="1" x14ac:dyDescent="0.15">
      <c r="A445" s="1143">
        <v>760102</v>
      </c>
      <c r="B445" s="1143"/>
      <c r="C445" s="1143"/>
      <c r="D445" s="1143"/>
      <c r="E445" s="1143"/>
      <c r="F445" s="1143"/>
      <c r="G445" s="526"/>
      <c r="H445" s="586">
        <v>760102</v>
      </c>
      <c r="I445" s="655" t="s">
        <v>1355</v>
      </c>
      <c r="J445" s="736"/>
      <c r="K445" s="740"/>
      <c r="L445" s="736" t="s">
        <v>1565</v>
      </c>
      <c r="M445" s="736"/>
      <c r="N445" s="581"/>
      <c r="O445" s="595">
        <v>242.00000000000003</v>
      </c>
      <c r="P445" s="595">
        <v>275</v>
      </c>
      <c r="Q445" s="627" t="str">
        <f>IF(COUNTIF($H$5:H445,H445)&gt;1,"重複","")</f>
        <v/>
      </c>
    </row>
    <row r="446" spans="1:17" s="78" customFormat="1" ht="26.65" customHeight="1" x14ac:dyDescent="0.15">
      <c r="A446" s="1143">
        <v>880010</v>
      </c>
      <c r="B446" s="1143"/>
      <c r="C446" s="1143"/>
      <c r="D446" s="1143"/>
      <c r="E446" s="1143"/>
      <c r="F446" s="1143"/>
      <c r="G446" s="526"/>
      <c r="H446" s="586">
        <v>880010</v>
      </c>
      <c r="I446" s="655" t="s">
        <v>1356</v>
      </c>
      <c r="J446" s="736"/>
      <c r="K446" s="740"/>
      <c r="L446" s="736"/>
      <c r="M446" s="736"/>
      <c r="N446" s="581"/>
      <c r="O446" s="594">
        <v>1815.0000000000002</v>
      </c>
      <c r="P446" s="595">
        <v>2024</v>
      </c>
      <c r="Q446" s="627" t="str">
        <f>IF(COUNTIF($H$5:H446,H446)&gt;1,"重複","")</f>
        <v/>
      </c>
    </row>
    <row r="447" spans="1:17" s="78" customFormat="1" ht="25.9" customHeight="1" x14ac:dyDescent="0.15">
      <c r="A447" s="1143">
        <v>880011</v>
      </c>
      <c r="B447" s="1143"/>
      <c r="C447" s="1143"/>
      <c r="D447" s="1143"/>
      <c r="E447" s="1143"/>
      <c r="F447" s="1143"/>
      <c r="G447" s="526"/>
      <c r="H447" s="586">
        <v>880011</v>
      </c>
      <c r="I447" s="655" t="s">
        <v>1357</v>
      </c>
      <c r="J447" s="736"/>
      <c r="K447" s="740"/>
      <c r="L447" s="736"/>
      <c r="M447" s="736"/>
      <c r="N447" s="581"/>
      <c r="O447" s="594">
        <v>1815.0000000000002</v>
      </c>
      <c r="P447" s="595">
        <v>2024</v>
      </c>
      <c r="Q447" s="627" t="str">
        <f>IF(COUNTIF($H$5:H447,H447)&gt;1,"重複","")</f>
        <v/>
      </c>
    </row>
    <row r="448" spans="1:17" s="78" customFormat="1" ht="25.9" customHeight="1" x14ac:dyDescent="0.15">
      <c r="A448" s="1143">
        <v>880020</v>
      </c>
      <c r="B448" s="1143"/>
      <c r="C448" s="1143"/>
      <c r="D448" s="1143"/>
      <c r="E448" s="1143"/>
      <c r="F448" s="1143"/>
      <c r="G448" s="526"/>
      <c r="H448" s="586">
        <v>880020</v>
      </c>
      <c r="I448" s="655" t="s">
        <v>1358</v>
      </c>
      <c r="J448" s="736"/>
      <c r="K448" s="740"/>
      <c r="L448" s="736"/>
      <c r="M448" s="736"/>
      <c r="N448" s="581"/>
      <c r="O448" s="594">
        <v>1815.0000000000002</v>
      </c>
      <c r="P448" s="595">
        <v>2024</v>
      </c>
      <c r="Q448" s="627" t="str">
        <f>IF(COUNTIF($H$5:H448,H448)&gt;1,"重複","")</f>
        <v/>
      </c>
    </row>
    <row r="449" spans="1:17" s="78" customFormat="1" ht="25.9" customHeight="1" x14ac:dyDescent="0.15">
      <c r="A449" s="1143">
        <v>880021</v>
      </c>
      <c r="B449" s="1143"/>
      <c r="C449" s="1143"/>
      <c r="D449" s="1143"/>
      <c r="E449" s="1143"/>
      <c r="F449" s="1143"/>
      <c r="G449" s="526"/>
      <c r="H449" s="585">
        <v>880021</v>
      </c>
      <c r="I449" s="646" t="s">
        <v>1359</v>
      </c>
      <c r="J449" s="736"/>
      <c r="K449" s="740"/>
      <c r="L449" s="736"/>
      <c r="M449" s="736"/>
      <c r="N449" s="581"/>
      <c r="O449" s="595">
        <v>1815.0000000000002</v>
      </c>
      <c r="P449" s="595">
        <v>2024</v>
      </c>
      <c r="Q449" s="627" t="str">
        <f>IF(COUNTIF($H$5:H449,H449)&gt;1,"重複","")</f>
        <v/>
      </c>
    </row>
    <row r="450" spans="1:17" s="78" customFormat="1" ht="25.9" customHeight="1" x14ac:dyDescent="0.15">
      <c r="A450" s="1143">
        <v>780030</v>
      </c>
      <c r="B450" s="1143"/>
      <c r="C450" s="1143"/>
      <c r="D450" s="1143"/>
      <c r="E450" s="1143"/>
      <c r="F450" s="1143"/>
      <c r="G450" s="516"/>
      <c r="H450" s="585">
        <v>780030</v>
      </c>
      <c r="I450" s="646" t="s">
        <v>1360</v>
      </c>
      <c r="J450" s="736"/>
      <c r="K450" s="740"/>
      <c r="L450" s="736"/>
      <c r="M450" s="736"/>
      <c r="N450" s="581"/>
      <c r="O450" s="595">
        <v>990.00000000000011</v>
      </c>
      <c r="P450" s="595">
        <v>1100</v>
      </c>
      <c r="Q450" s="627" t="str">
        <f>IF(COUNTIF($H$5:H450,H450)&gt;1,"重複","")</f>
        <v/>
      </c>
    </row>
    <row r="451" spans="1:17" s="315" customFormat="1" ht="25.9" customHeight="1" x14ac:dyDescent="0.15">
      <c r="A451" s="1143">
        <v>880140</v>
      </c>
      <c r="B451" s="1143"/>
      <c r="C451" s="1143"/>
      <c r="D451" s="1143"/>
      <c r="E451" s="1143"/>
      <c r="F451" s="1143"/>
      <c r="G451" s="526"/>
      <c r="H451" s="585">
        <v>880140</v>
      </c>
      <c r="I451" s="646" t="s">
        <v>1361</v>
      </c>
      <c r="J451" s="736"/>
      <c r="K451" s="740"/>
      <c r="L451" s="736"/>
      <c r="M451" s="736"/>
      <c r="N451" s="581"/>
      <c r="O451" s="595">
        <v>3586.0000000000005</v>
      </c>
      <c r="P451" s="595">
        <v>3982</v>
      </c>
      <c r="Q451" s="627" t="str">
        <f>IF(COUNTIF($H$5:H451,H451)&gt;1,"重複","")</f>
        <v/>
      </c>
    </row>
    <row r="452" spans="1:17" s="315" customFormat="1" ht="25.9" customHeight="1" x14ac:dyDescent="0.15">
      <c r="A452" s="1143">
        <v>880030</v>
      </c>
      <c r="B452" s="1143"/>
      <c r="C452" s="1143"/>
      <c r="D452" s="1143"/>
      <c r="E452" s="1143"/>
      <c r="F452" s="1143"/>
      <c r="G452" s="526"/>
      <c r="H452" s="585">
        <v>880030</v>
      </c>
      <c r="I452" s="646" t="s">
        <v>1362</v>
      </c>
      <c r="J452" s="736"/>
      <c r="K452" s="740"/>
      <c r="L452" s="736"/>
      <c r="M452" s="736"/>
      <c r="N452" s="581"/>
      <c r="O452" s="594">
        <v>7051.0000000000009</v>
      </c>
      <c r="P452" s="594">
        <v>7832</v>
      </c>
      <c r="Q452" s="627" t="str">
        <f>IF(COUNTIF($H$5:H452,H452)&gt;1,"重複","")</f>
        <v/>
      </c>
    </row>
    <row r="453" spans="1:17" s="315" customFormat="1" ht="25.9" customHeight="1" x14ac:dyDescent="0.15">
      <c r="A453" s="1143">
        <v>760201</v>
      </c>
      <c r="B453" s="1143"/>
      <c r="C453" s="1143"/>
      <c r="D453" s="1143"/>
      <c r="E453" s="1143"/>
      <c r="F453" s="1143"/>
      <c r="G453" s="526"/>
      <c r="H453" s="585">
        <v>760201</v>
      </c>
      <c r="I453" s="646" t="s">
        <v>1363</v>
      </c>
      <c r="J453" s="736"/>
      <c r="K453" s="740"/>
      <c r="L453" s="736" t="s">
        <v>1565</v>
      </c>
      <c r="M453" s="736"/>
      <c r="N453" s="581"/>
      <c r="O453" s="595">
        <v>242.00000000000003</v>
      </c>
      <c r="P453" s="595">
        <v>275</v>
      </c>
      <c r="Q453" s="627" t="str">
        <f>IF(COUNTIF($H$5:H453,H453)&gt;1,"重複","")</f>
        <v/>
      </c>
    </row>
    <row r="454" spans="1:17" s="315" customFormat="1" ht="25.9" customHeight="1" x14ac:dyDescent="0.15">
      <c r="A454" s="1143">
        <v>760202</v>
      </c>
      <c r="B454" s="1143"/>
      <c r="C454" s="1143"/>
      <c r="D454" s="1143"/>
      <c r="E454" s="1143"/>
      <c r="F454" s="1143"/>
      <c r="G454" s="526"/>
      <c r="H454" s="586">
        <v>760202</v>
      </c>
      <c r="I454" s="655" t="s">
        <v>1364</v>
      </c>
      <c r="J454" s="736"/>
      <c r="K454" s="740"/>
      <c r="L454" s="736" t="s">
        <v>1565</v>
      </c>
      <c r="M454" s="736"/>
      <c r="N454" s="581"/>
      <c r="O454" s="595">
        <v>242.00000000000003</v>
      </c>
      <c r="P454" s="595">
        <v>275</v>
      </c>
      <c r="Q454" s="627" t="str">
        <f>IF(COUNTIF($H$5:H454,H454)&gt;1,"重複","")</f>
        <v/>
      </c>
    </row>
    <row r="455" spans="1:17" s="315" customFormat="1" ht="25.9" customHeight="1" x14ac:dyDescent="0.15">
      <c r="A455" s="1143">
        <v>880200</v>
      </c>
      <c r="B455" s="1143"/>
      <c r="C455" s="1143"/>
      <c r="D455" s="1143"/>
      <c r="E455" s="1143"/>
      <c r="F455" s="1143"/>
      <c r="G455" s="526"/>
      <c r="H455" s="585">
        <v>880200</v>
      </c>
      <c r="I455" s="646" t="s">
        <v>1365</v>
      </c>
      <c r="J455" s="736"/>
      <c r="K455" s="740"/>
      <c r="L455" s="736"/>
      <c r="M455" s="736"/>
      <c r="N455" s="581"/>
      <c r="O455" s="595">
        <v>1815.0000000000002</v>
      </c>
      <c r="P455" s="595">
        <v>2024</v>
      </c>
      <c r="Q455" s="627" t="str">
        <f>IF(COUNTIF($H$5:H455,H455)&gt;1,"重複","")</f>
        <v/>
      </c>
    </row>
    <row r="456" spans="1:17" s="315" customFormat="1" ht="25.9" customHeight="1" x14ac:dyDescent="0.15">
      <c r="A456" s="1143">
        <v>880210</v>
      </c>
      <c r="B456" s="1143"/>
      <c r="C456" s="1143"/>
      <c r="D456" s="1143"/>
      <c r="E456" s="1143"/>
      <c r="F456" s="1143"/>
      <c r="G456" s="526"/>
      <c r="H456" s="586">
        <v>880210</v>
      </c>
      <c r="I456" s="655" t="s">
        <v>1366</v>
      </c>
      <c r="J456" s="736"/>
      <c r="K456" s="740"/>
      <c r="L456" s="736"/>
      <c r="M456" s="736"/>
      <c r="N456" s="581"/>
      <c r="O456" s="595">
        <v>1815.0000000000002</v>
      </c>
      <c r="P456" s="595">
        <v>2024</v>
      </c>
      <c r="Q456" s="627" t="str">
        <f>IF(COUNTIF($H$5:H456,H456)&gt;1,"重複","")</f>
        <v/>
      </c>
    </row>
    <row r="457" spans="1:17" s="315" customFormat="1" ht="25.9" customHeight="1" x14ac:dyDescent="0.15">
      <c r="A457" s="1143">
        <v>880220</v>
      </c>
      <c r="B457" s="1143"/>
      <c r="C457" s="1143"/>
      <c r="D457" s="1143"/>
      <c r="E457" s="1143"/>
      <c r="F457" s="1143"/>
      <c r="G457" s="526"/>
      <c r="H457" s="586">
        <v>880220</v>
      </c>
      <c r="I457" s="655" t="s">
        <v>1367</v>
      </c>
      <c r="J457" s="736"/>
      <c r="K457" s="740"/>
      <c r="L457" s="736"/>
      <c r="M457" s="736"/>
      <c r="N457" s="581"/>
      <c r="O457" s="595">
        <v>1815.0000000000002</v>
      </c>
      <c r="P457" s="595">
        <v>2024</v>
      </c>
      <c r="Q457" s="627" t="str">
        <f>IF(COUNTIF($H$5:H457,H457)&gt;1,"重複","")</f>
        <v/>
      </c>
    </row>
    <row r="458" spans="1:17" s="315" customFormat="1" ht="25.9" customHeight="1" x14ac:dyDescent="0.15">
      <c r="A458" s="1143">
        <v>880221</v>
      </c>
      <c r="B458" s="1143"/>
      <c r="C458" s="1143"/>
      <c r="D458" s="1143"/>
      <c r="E458" s="1143"/>
      <c r="F458" s="1143"/>
      <c r="G458" s="526"/>
      <c r="H458" s="585">
        <v>880221</v>
      </c>
      <c r="I458" s="646" t="s">
        <v>1368</v>
      </c>
      <c r="J458" s="736"/>
      <c r="K458" s="740"/>
      <c r="L458" s="736"/>
      <c r="M458" s="736"/>
      <c r="N458" s="581"/>
      <c r="O458" s="595">
        <v>1815.0000000000002</v>
      </c>
      <c r="P458" s="595">
        <v>2024</v>
      </c>
      <c r="Q458" s="627" t="str">
        <f>IF(COUNTIF($H$5:H458,H458)&gt;1,"重複","")</f>
        <v/>
      </c>
    </row>
    <row r="459" spans="1:17" s="315" customFormat="1" ht="25.9" customHeight="1" x14ac:dyDescent="0.15">
      <c r="A459" s="1143">
        <v>780230</v>
      </c>
      <c r="B459" s="1143"/>
      <c r="C459" s="1143"/>
      <c r="D459" s="1143"/>
      <c r="E459" s="1143"/>
      <c r="F459" s="1143"/>
      <c r="G459" s="526"/>
      <c r="H459" s="586">
        <v>780230</v>
      </c>
      <c r="I459" s="655" t="s">
        <v>1369</v>
      </c>
      <c r="J459" s="736"/>
      <c r="K459" s="740"/>
      <c r="L459" s="736"/>
      <c r="M459" s="736"/>
      <c r="N459" s="581"/>
      <c r="O459" s="595">
        <v>990.00000000000011</v>
      </c>
      <c r="P459" s="595">
        <v>1100</v>
      </c>
      <c r="Q459" s="627" t="str">
        <f>IF(COUNTIF($H$5:H459,H459)&gt;1,"重複","")</f>
        <v/>
      </c>
    </row>
    <row r="460" spans="1:17" s="315" customFormat="1" ht="25.9" customHeight="1" x14ac:dyDescent="0.15">
      <c r="A460" s="1143">
        <v>880240</v>
      </c>
      <c r="B460" s="1143"/>
      <c r="C460" s="1143"/>
      <c r="D460" s="1143"/>
      <c r="E460" s="1143"/>
      <c r="F460" s="1143"/>
      <c r="G460" s="526"/>
      <c r="H460" s="585">
        <v>880240</v>
      </c>
      <c r="I460" s="646" t="s">
        <v>1370</v>
      </c>
      <c r="J460" s="736"/>
      <c r="K460" s="740"/>
      <c r="L460" s="736"/>
      <c r="M460" s="736"/>
      <c r="N460" s="581"/>
      <c r="O460" s="595">
        <v>3586.0000000000005</v>
      </c>
      <c r="P460" s="595">
        <v>3982</v>
      </c>
      <c r="Q460" s="627" t="str">
        <f>IF(COUNTIF($H$5:H460,H460)&gt;1,"重複","")</f>
        <v/>
      </c>
    </row>
    <row r="461" spans="1:17" s="315" customFormat="1" ht="25.9" customHeight="1" x14ac:dyDescent="0.15">
      <c r="A461" s="1143">
        <v>880230</v>
      </c>
      <c r="B461" s="1143"/>
      <c r="C461" s="1143"/>
      <c r="D461" s="1143"/>
      <c r="E461" s="1143"/>
      <c r="F461" s="1143"/>
      <c r="G461" s="526"/>
      <c r="H461" s="585">
        <v>880230</v>
      </c>
      <c r="I461" s="646" t="s">
        <v>1371</v>
      </c>
      <c r="J461" s="736"/>
      <c r="K461" s="740"/>
      <c r="L461" s="736"/>
      <c r="M461" s="736"/>
      <c r="N461" s="581"/>
      <c r="O461" s="594">
        <v>7051.0000000000009</v>
      </c>
      <c r="P461" s="594">
        <v>7832</v>
      </c>
      <c r="Q461" s="627" t="str">
        <f>IF(COUNTIF($H$5:H461,H461)&gt;1,"重複","")</f>
        <v/>
      </c>
    </row>
    <row r="462" spans="1:17" s="315" customFormat="1" ht="25.9" customHeight="1" x14ac:dyDescent="0.15">
      <c r="A462" s="1143">
        <v>760301</v>
      </c>
      <c r="B462" s="1143"/>
      <c r="C462" s="1143"/>
      <c r="D462" s="1143"/>
      <c r="E462" s="1143"/>
      <c r="F462" s="1143"/>
      <c r="G462" s="526"/>
      <c r="H462" s="585">
        <v>760301</v>
      </c>
      <c r="I462" s="646" t="s">
        <v>1372</v>
      </c>
      <c r="J462" s="736"/>
      <c r="K462" s="740"/>
      <c r="L462" s="736" t="s">
        <v>1565</v>
      </c>
      <c r="M462" s="736"/>
      <c r="N462" s="581"/>
      <c r="O462" s="594">
        <v>242.00000000000003</v>
      </c>
      <c r="P462" s="594">
        <v>275</v>
      </c>
      <c r="Q462" s="627" t="str">
        <f>IF(COUNTIF($H$5:H462,H462)&gt;1,"重複","")</f>
        <v/>
      </c>
    </row>
    <row r="463" spans="1:17" s="315" customFormat="1" ht="25.9" customHeight="1" x14ac:dyDescent="0.15">
      <c r="A463" s="1143">
        <v>760302</v>
      </c>
      <c r="B463" s="1143"/>
      <c r="C463" s="1143"/>
      <c r="D463" s="1143"/>
      <c r="E463" s="1143"/>
      <c r="F463" s="1143"/>
      <c r="G463" s="526"/>
      <c r="H463" s="586">
        <v>760302</v>
      </c>
      <c r="I463" s="655" t="s">
        <v>1373</v>
      </c>
      <c r="J463" s="736"/>
      <c r="K463" s="740"/>
      <c r="L463" s="736" t="s">
        <v>1565</v>
      </c>
      <c r="M463" s="736"/>
      <c r="N463" s="581"/>
      <c r="O463" s="594">
        <v>242.00000000000003</v>
      </c>
      <c r="P463" s="594">
        <v>275</v>
      </c>
      <c r="Q463" s="627" t="str">
        <f>IF(COUNTIF($H$5:H463,H463)&gt;1,"重複","")</f>
        <v/>
      </c>
    </row>
    <row r="464" spans="1:17" s="315" customFormat="1" ht="25.9" customHeight="1" x14ac:dyDescent="0.15">
      <c r="A464" s="1143">
        <v>880410</v>
      </c>
      <c r="B464" s="1143"/>
      <c r="C464" s="1143"/>
      <c r="D464" s="1143"/>
      <c r="E464" s="1143"/>
      <c r="F464" s="1143"/>
      <c r="G464" s="526"/>
      <c r="H464" s="586">
        <v>880410</v>
      </c>
      <c r="I464" s="655" t="s">
        <v>1374</v>
      </c>
      <c r="J464" s="736"/>
      <c r="K464" s="740"/>
      <c r="L464" s="736"/>
      <c r="M464" s="736"/>
      <c r="N464" s="581"/>
      <c r="O464" s="594">
        <v>1815.0000000000002</v>
      </c>
      <c r="P464" s="594">
        <v>2024</v>
      </c>
      <c r="Q464" s="627" t="str">
        <f>IF(COUNTIF($H$5:H464,H464)&gt;1,"重複","")</f>
        <v/>
      </c>
    </row>
    <row r="465" spans="1:17" s="315" customFormat="1" ht="25.9" customHeight="1" x14ac:dyDescent="0.15">
      <c r="A465" s="1143">
        <v>880411</v>
      </c>
      <c r="B465" s="1143"/>
      <c r="C465" s="1143"/>
      <c r="D465" s="1143"/>
      <c r="E465" s="1143"/>
      <c r="F465" s="1143"/>
      <c r="G465" s="526"/>
      <c r="H465" s="586">
        <v>880411</v>
      </c>
      <c r="I465" s="655" t="s">
        <v>1375</v>
      </c>
      <c r="J465" s="736"/>
      <c r="K465" s="740"/>
      <c r="L465" s="736"/>
      <c r="M465" s="736"/>
      <c r="N465" s="581"/>
      <c r="O465" s="594">
        <v>1815.0000000000002</v>
      </c>
      <c r="P465" s="594">
        <v>2024</v>
      </c>
      <c r="Q465" s="627" t="str">
        <f>IF(COUNTIF($H$5:H465,H465)&gt;1,"重複","")</f>
        <v/>
      </c>
    </row>
    <row r="466" spans="1:17" s="78" customFormat="1" ht="25.9" customHeight="1" x14ac:dyDescent="0.15">
      <c r="A466" s="1143">
        <v>880420</v>
      </c>
      <c r="B466" s="1143"/>
      <c r="C466" s="1143"/>
      <c r="D466" s="1143"/>
      <c r="E466" s="1143"/>
      <c r="F466" s="1143"/>
      <c r="G466" s="526"/>
      <c r="H466" s="586">
        <v>880420</v>
      </c>
      <c r="I466" s="655" t="s">
        <v>1376</v>
      </c>
      <c r="J466" s="737"/>
      <c r="K466" s="740"/>
      <c r="L466" s="736"/>
      <c r="M466" s="736"/>
      <c r="N466" s="581"/>
      <c r="O466" s="594">
        <v>1815.0000000000002</v>
      </c>
      <c r="P466" s="594">
        <v>2024</v>
      </c>
      <c r="Q466" s="627" t="str">
        <f>IF(COUNTIF($H$5:H466,H466)&gt;1,"重複","")</f>
        <v/>
      </c>
    </row>
    <row r="467" spans="1:17" s="315" customFormat="1" ht="25.9" customHeight="1" x14ac:dyDescent="0.15">
      <c r="A467" s="1143">
        <v>780430</v>
      </c>
      <c r="B467" s="1143"/>
      <c r="C467" s="1143"/>
      <c r="D467" s="1143"/>
      <c r="E467" s="1143"/>
      <c r="F467" s="1143"/>
      <c r="G467" s="526"/>
      <c r="H467" s="585">
        <v>780430</v>
      </c>
      <c r="I467" s="646" t="s">
        <v>1377</v>
      </c>
      <c r="J467" s="736"/>
      <c r="K467" s="740"/>
      <c r="L467" s="736"/>
      <c r="M467" s="736"/>
      <c r="N467" s="581"/>
      <c r="O467" s="594">
        <v>990.00000000000011</v>
      </c>
      <c r="P467" s="594">
        <v>1100</v>
      </c>
      <c r="Q467" s="627" t="str">
        <f>IF(COUNTIF($H$5:H467,H467)&gt;1,"重複","")</f>
        <v/>
      </c>
    </row>
    <row r="468" spans="1:17" s="315" customFormat="1" ht="25.9" customHeight="1" x14ac:dyDescent="0.15">
      <c r="A468" s="1143">
        <v>880440</v>
      </c>
      <c r="B468" s="1143"/>
      <c r="C468" s="1143"/>
      <c r="D468" s="1143"/>
      <c r="E468" s="1143"/>
      <c r="F468" s="1143"/>
      <c r="G468" s="526"/>
      <c r="H468" s="585">
        <v>880440</v>
      </c>
      <c r="I468" s="646" t="s">
        <v>1378</v>
      </c>
      <c r="J468" s="736"/>
      <c r="K468" s="740"/>
      <c r="L468" s="736"/>
      <c r="M468" s="736"/>
      <c r="N468" s="581"/>
      <c r="O468" s="594">
        <v>3586.0000000000005</v>
      </c>
      <c r="P468" s="594">
        <v>3982</v>
      </c>
      <c r="Q468" s="627" t="str">
        <f>IF(COUNTIF($H$5:H468,H468)&gt;1,"重複","")</f>
        <v/>
      </c>
    </row>
    <row r="469" spans="1:17" s="315" customFormat="1" ht="25.9" customHeight="1" x14ac:dyDescent="0.15">
      <c r="A469" s="1143">
        <v>880430</v>
      </c>
      <c r="B469" s="1143"/>
      <c r="C469" s="1143"/>
      <c r="D469" s="1143"/>
      <c r="E469" s="1143"/>
      <c r="F469" s="1143"/>
      <c r="G469" s="526"/>
      <c r="H469" s="585">
        <v>880430</v>
      </c>
      <c r="I469" s="646" t="s">
        <v>1379</v>
      </c>
      <c r="J469" s="736"/>
      <c r="K469" s="740"/>
      <c r="L469" s="736"/>
      <c r="M469" s="736"/>
      <c r="N469" s="581"/>
      <c r="O469" s="594">
        <v>7051.0000000000009</v>
      </c>
      <c r="P469" s="594">
        <v>7832</v>
      </c>
      <c r="Q469" s="627" t="str">
        <f>IF(COUNTIF($H$5:H469,H469)&gt;1,"重複","")</f>
        <v/>
      </c>
    </row>
    <row r="470" spans="1:17" s="315" customFormat="1" ht="25.9" customHeight="1" x14ac:dyDescent="0.15">
      <c r="A470" s="1143">
        <v>760401</v>
      </c>
      <c r="B470" s="1143"/>
      <c r="C470" s="1143"/>
      <c r="D470" s="1143"/>
      <c r="E470" s="1143"/>
      <c r="F470" s="1143"/>
      <c r="G470" s="526"/>
      <c r="H470" s="585">
        <v>760401</v>
      </c>
      <c r="I470" s="646" t="s">
        <v>1380</v>
      </c>
      <c r="J470" s="736"/>
      <c r="K470" s="740"/>
      <c r="L470" s="736" t="s">
        <v>1565</v>
      </c>
      <c r="M470" s="736"/>
      <c r="N470" s="581"/>
      <c r="O470" s="594">
        <v>242.00000000000003</v>
      </c>
      <c r="P470" s="594">
        <v>275</v>
      </c>
      <c r="Q470" s="627" t="str">
        <f>IF(COUNTIF($H$5:H470,H470)&gt;1,"重複","")</f>
        <v/>
      </c>
    </row>
    <row r="471" spans="1:17" s="315" customFormat="1" ht="25.9" customHeight="1" x14ac:dyDescent="0.15">
      <c r="A471" s="1143">
        <v>760402</v>
      </c>
      <c r="B471" s="1143"/>
      <c r="C471" s="1143"/>
      <c r="D471" s="1143"/>
      <c r="E471" s="1143"/>
      <c r="F471" s="1143"/>
      <c r="G471" s="526"/>
      <c r="H471" s="586">
        <v>760402</v>
      </c>
      <c r="I471" s="655" t="s">
        <v>1381</v>
      </c>
      <c r="J471" s="736"/>
      <c r="K471" s="740"/>
      <c r="L471" s="736" t="s">
        <v>1565</v>
      </c>
      <c r="M471" s="736"/>
      <c r="N471" s="581"/>
      <c r="O471" s="594">
        <v>242.00000000000003</v>
      </c>
      <c r="P471" s="594">
        <v>275</v>
      </c>
      <c r="Q471" s="627" t="str">
        <f>IF(COUNTIF($H$5:H471,H471)&gt;1,"重複","")</f>
        <v/>
      </c>
    </row>
    <row r="472" spans="1:17" s="315" customFormat="1" ht="25.9" customHeight="1" x14ac:dyDescent="0.15">
      <c r="A472" s="1143">
        <v>880610</v>
      </c>
      <c r="B472" s="1143"/>
      <c r="C472" s="1143"/>
      <c r="D472" s="1143"/>
      <c r="E472" s="1143"/>
      <c r="F472" s="1143"/>
      <c r="G472" s="526"/>
      <c r="H472" s="586">
        <v>880610</v>
      </c>
      <c r="I472" s="655" t="s">
        <v>1382</v>
      </c>
      <c r="J472" s="736"/>
      <c r="K472" s="740"/>
      <c r="L472" s="736"/>
      <c r="M472" s="736"/>
      <c r="N472" s="581"/>
      <c r="O472" s="594">
        <v>1815.0000000000002</v>
      </c>
      <c r="P472" s="594">
        <v>2024</v>
      </c>
      <c r="Q472" s="627" t="str">
        <f>IF(COUNTIF($H$5:H472,H472)&gt;1,"重複","")</f>
        <v/>
      </c>
    </row>
    <row r="473" spans="1:17" s="315" customFormat="1" ht="25.9" customHeight="1" x14ac:dyDescent="0.15">
      <c r="A473" s="1143">
        <v>880611</v>
      </c>
      <c r="B473" s="1143"/>
      <c r="C473" s="1143"/>
      <c r="D473" s="1143"/>
      <c r="E473" s="1143"/>
      <c r="F473" s="1143"/>
      <c r="G473" s="526"/>
      <c r="H473" s="586">
        <v>880611</v>
      </c>
      <c r="I473" s="655" t="s">
        <v>1383</v>
      </c>
      <c r="J473" s="736"/>
      <c r="K473" s="740"/>
      <c r="L473" s="736"/>
      <c r="M473" s="736"/>
      <c r="N473" s="581"/>
      <c r="O473" s="594">
        <v>1815.0000000000002</v>
      </c>
      <c r="P473" s="594">
        <v>2024</v>
      </c>
      <c r="Q473" s="627" t="str">
        <f>IF(COUNTIF($H$5:H473,H473)&gt;1,"重複","")</f>
        <v/>
      </c>
    </row>
    <row r="474" spans="1:17" s="315" customFormat="1" ht="25.9" customHeight="1" x14ac:dyDescent="0.15">
      <c r="A474" s="1143">
        <v>880620</v>
      </c>
      <c r="B474" s="1143"/>
      <c r="C474" s="1143"/>
      <c r="D474" s="1143"/>
      <c r="E474" s="1143"/>
      <c r="F474" s="1143"/>
      <c r="G474" s="526"/>
      <c r="H474" s="586">
        <v>880620</v>
      </c>
      <c r="I474" s="655" t="s">
        <v>1384</v>
      </c>
      <c r="J474" s="736"/>
      <c r="K474" s="740"/>
      <c r="L474" s="736"/>
      <c r="M474" s="736"/>
      <c r="N474" s="581"/>
      <c r="O474" s="594">
        <v>1815.0000000000002</v>
      </c>
      <c r="P474" s="594">
        <v>2024</v>
      </c>
      <c r="Q474" s="627" t="str">
        <f>IF(COUNTIF($H$5:H474,H474)&gt;1,"重複","")</f>
        <v/>
      </c>
    </row>
    <row r="475" spans="1:17" s="315" customFormat="1" ht="25.9" customHeight="1" x14ac:dyDescent="0.15">
      <c r="A475" s="1143">
        <v>780630</v>
      </c>
      <c r="B475" s="1143"/>
      <c r="C475" s="1143"/>
      <c r="D475" s="1143"/>
      <c r="E475" s="1143"/>
      <c r="F475" s="1143"/>
      <c r="G475" s="516"/>
      <c r="H475" s="585">
        <v>780630</v>
      </c>
      <c r="I475" s="646" t="s">
        <v>1385</v>
      </c>
      <c r="J475" s="736"/>
      <c r="K475" s="740"/>
      <c r="L475" s="736"/>
      <c r="M475" s="736"/>
      <c r="N475" s="581"/>
      <c r="O475" s="594">
        <v>990.00000000000011</v>
      </c>
      <c r="P475" s="594">
        <v>1100</v>
      </c>
      <c r="Q475" s="627" t="str">
        <f>IF(COUNTIF($H$5:H475,H475)&gt;1,"重複","")</f>
        <v/>
      </c>
    </row>
    <row r="476" spans="1:17" s="315" customFormat="1" ht="25.9" customHeight="1" x14ac:dyDescent="0.15">
      <c r="A476" s="1143">
        <v>880630</v>
      </c>
      <c r="B476" s="1143"/>
      <c r="C476" s="1143"/>
      <c r="D476" s="1143"/>
      <c r="E476" s="1143"/>
      <c r="F476" s="1143"/>
      <c r="G476" s="526"/>
      <c r="H476" s="585">
        <v>880630</v>
      </c>
      <c r="I476" s="646" t="s">
        <v>1386</v>
      </c>
      <c r="J476" s="736"/>
      <c r="K476" s="740"/>
      <c r="L476" s="736"/>
      <c r="M476" s="736"/>
      <c r="N476" s="581"/>
      <c r="O476" s="594">
        <v>7051.0000000000009</v>
      </c>
      <c r="P476" s="594">
        <v>7832</v>
      </c>
      <c r="Q476" s="627" t="str">
        <f>IF(COUNTIF($H$5:H476,H476)&gt;1,"重複","")</f>
        <v/>
      </c>
    </row>
    <row r="477" spans="1:17" s="315" customFormat="1" ht="25.9" customHeight="1" x14ac:dyDescent="0.15">
      <c r="A477" s="1143">
        <v>760501</v>
      </c>
      <c r="B477" s="1143"/>
      <c r="C477" s="1143"/>
      <c r="D477" s="1143"/>
      <c r="E477" s="1143"/>
      <c r="F477" s="1143"/>
      <c r="G477" s="526"/>
      <c r="H477" s="585">
        <v>760501</v>
      </c>
      <c r="I477" s="646" t="s">
        <v>837</v>
      </c>
      <c r="J477" s="736"/>
      <c r="K477" s="740"/>
      <c r="L477" s="736" t="s">
        <v>1565</v>
      </c>
      <c r="M477" s="736"/>
      <c r="N477" s="581"/>
      <c r="O477" s="594">
        <v>242.00000000000003</v>
      </c>
      <c r="P477" s="594">
        <v>275</v>
      </c>
      <c r="Q477" s="627" t="str">
        <f>IF(COUNTIF($H$5:H477,H477)&gt;1,"重複","")</f>
        <v/>
      </c>
    </row>
    <row r="478" spans="1:17" s="315" customFormat="1" ht="25.9" customHeight="1" x14ac:dyDescent="0.15">
      <c r="A478" s="1143">
        <v>880710</v>
      </c>
      <c r="B478" s="1143"/>
      <c r="C478" s="1143"/>
      <c r="D478" s="1143"/>
      <c r="E478" s="1143"/>
      <c r="F478" s="1143"/>
      <c r="G478" s="526"/>
      <c r="H478" s="586">
        <v>880710</v>
      </c>
      <c r="I478" s="655" t="s">
        <v>838</v>
      </c>
      <c r="J478" s="736"/>
      <c r="K478" s="740"/>
      <c r="L478" s="736"/>
      <c r="M478" s="736"/>
      <c r="N478" s="581"/>
      <c r="O478" s="594">
        <v>1815.0000000000002</v>
      </c>
      <c r="P478" s="594">
        <v>2024</v>
      </c>
      <c r="Q478" s="627" t="str">
        <f>IF(COUNTIF($H$5:H478,H478)&gt;1,"重複","")</f>
        <v/>
      </c>
    </row>
    <row r="479" spans="1:17" s="315" customFormat="1" ht="25.9" customHeight="1" x14ac:dyDescent="0.15">
      <c r="A479" s="1143">
        <v>760601</v>
      </c>
      <c r="B479" s="1143"/>
      <c r="C479" s="1143"/>
      <c r="D479" s="1143"/>
      <c r="E479" s="1143"/>
      <c r="F479" s="1143"/>
      <c r="G479" s="526"/>
      <c r="H479" s="585">
        <v>760601</v>
      </c>
      <c r="I479" s="646" t="s">
        <v>1247</v>
      </c>
      <c r="J479" s="736"/>
      <c r="K479" s="740"/>
      <c r="L479" s="736" t="s">
        <v>1565</v>
      </c>
      <c r="M479" s="736"/>
      <c r="N479" s="581"/>
      <c r="O479" s="594">
        <v>242.00000000000003</v>
      </c>
      <c r="P479" s="594">
        <v>275</v>
      </c>
      <c r="Q479" s="627" t="str">
        <f>IF(COUNTIF($H$5:H479,H479)&gt;1,"重複","")</f>
        <v/>
      </c>
    </row>
    <row r="480" spans="1:17" s="315" customFormat="1" ht="25.9" customHeight="1" x14ac:dyDescent="0.15">
      <c r="A480" s="1143">
        <v>880810</v>
      </c>
      <c r="B480" s="1143"/>
      <c r="C480" s="1143"/>
      <c r="D480" s="1143"/>
      <c r="E480" s="1143"/>
      <c r="F480" s="1143"/>
      <c r="G480" s="516"/>
      <c r="H480" s="586">
        <v>880810</v>
      </c>
      <c r="I480" s="646" t="s">
        <v>1248</v>
      </c>
      <c r="J480" s="736"/>
      <c r="K480" s="740"/>
      <c r="L480" s="736"/>
      <c r="M480" s="736"/>
      <c r="N480" s="581"/>
      <c r="O480" s="594">
        <v>1815.0000000000002</v>
      </c>
      <c r="P480" s="594">
        <v>2024</v>
      </c>
      <c r="Q480" s="627" t="str">
        <f>IF(COUNTIF($H$5:H480,H480)&gt;1,"重複","")</f>
        <v/>
      </c>
    </row>
    <row r="481" spans="1:17" s="315" customFormat="1" ht="25.9" customHeight="1" x14ac:dyDescent="0.15">
      <c r="A481" s="1143">
        <v>760701</v>
      </c>
      <c r="B481" s="1143"/>
      <c r="C481" s="1143"/>
      <c r="D481" s="1143"/>
      <c r="E481" s="1143"/>
      <c r="F481" s="1143"/>
      <c r="G481" s="526"/>
      <c r="H481" s="585">
        <v>760701</v>
      </c>
      <c r="I481" s="656" t="s">
        <v>898</v>
      </c>
      <c r="J481" s="736"/>
      <c r="K481" s="740"/>
      <c r="L481" s="736" t="s">
        <v>1565</v>
      </c>
      <c r="M481" s="736"/>
      <c r="N481" s="581"/>
      <c r="O481" s="594">
        <v>242.00000000000003</v>
      </c>
      <c r="P481" s="594">
        <v>275</v>
      </c>
      <c r="Q481" s="627" t="str">
        <f>IF(COUNTIF($H$5:H481,H481)&gt;1,"重複","")</f>
        <v/>
      </c>
    </row>
    <row r="482" spans="1:17" s="78" customFormat="1" ht="25.9" customHeight="1" x14ac:dyDescent="0.15">
      <c r="A482" s="1143">
        <v>880910</v>
      </c>
      <c r="B482" s="1143"/>
      <c r="C482" s="1143"/>
      <c r="D482" s="1143"/>
      <c r="E482" s="1143"/>
      <c r="F482" s="1143"/>
      <c r="G482" s="526"/>
      <c r="H482" s="586">
        <v>880910</v>
      </c>
      <c r="I482" s="656" t="s">
        <v>899</v>
      </c>
      <c r="J482" s="736"/>
      <c r="K482" s="740"/>
      <c r="L482" s="736"/>
      <c r="M482" s="736"/>
      <c r="N482" s="581"/>
      <c r="O482" s="594">
        <v>1815.0000000000002</v>
      </c>
      <c r="P482" s="594">
        <v>2024</v>
      </c>
      <c r="Q482" s="627" t="str">
        <f>IF(COUNTIF($H$5:H482,H482)&gt;1,"重複","")</f>
        <v/>
      </c>
    </row>
    <row r="483" spans="1:17" s="315" customFormat="1" ht="25.9" customHeight="1" x14ac:dyDescent="0.15">
      <c r="A483" s="1143">
        <v>760901</v>
      </c>
      <c r="B483" s="1143"/>
      <c r="C483" s="1143"/>
      <c r="D483" s="1143"/>
      <c r="E483" s="1143"/>
      <c r="F483" s="1143"/>
      <c r="G483" s="526"/>
      <c r="H483" s="585">
        <v>760901</v>
      </c>
      <c r="I483" s="656" t="s">
        <v>1458</v>
      </c>
      <c r="J483" s="736"/>
      <c r="K483" s="740"/>
      <c r="L483" s="736" t="s">
        <v>1565</v>
      </c>
      <c r="M483" s="736"/>
      <c r="N483" s="581"/>
      <c r="O483" s="594">
        <v>242.00000000000003</v>
      </c>
      <c r="P483" s="594">
        <v>275</v>
      </c>
      <c r="Q483" s="627" t="str">
        <f>IF(COUNTIF($H$5:H483,H483)&gt;1,"重複","")</f>
        <v/>
      </c>
    </row>
    <row r="484" spans="1:17" s="315" customFormat="1" ht="25.9" customHeight="1" x14ac:dyDescent="0.15">
      <c r="A484" s="1143">
        <v>883801</v>
      </c>
      <c r="B484" s="1143"/>
      <c r="C484" s="1143"/>
      <c r="D484" s="1143"/>
      <c r="E484" s="1143"/>
      <c r="F484" s="1143"/>
      <c r="G484" s="526"/>
      <c r="H484" s="586">
        <v>883801</v>
      </c>
      <c r="I484" s="656" t="s">
        <v>1459</v>
      </c>
      <c r="J484" s="736"/>
      <c r="K484" s="740"/>
      <c r="L484" s="736"/>
      <c r="M484" s="736"/>
      <c r="N484" s="581"/>
      <c r="O484" s="594">
        <v>3630.0000000000005</v>
      </c>
      <c r="P484" s="594">
        <v>4037</v>
      </c>
      <c r="Q484" s="627" t="str">
        <f>IF(COUNTIF($H$5:H484,H484)&gt;1,"重複","")</f>
        <v/>
      </c>
    </row>
    <row r="485" spans="1:17" s="315" customFormat="1" ht="25.9" customHeight="1" x14ac:dyDescent="0.15">
      <c r="A485" s="1143"/>
      <c r="B485" s="1143"/>
      <c r="C485" s="1143"/>
      <c r="D485" s="1143"/>
      <c r="E485" s="1143"/>
      <c r="F485" s="1143"/>
      <c r="G485" s="526"/>
      <c r="H485" s="583" t="s">
        <v>839</v>
      </c>
      <c r="I485" s="584"/>
      <c r="J485" s="736"/>
      <c r="K485" s="740"/>
      <c r="L485" s="736"/>
      <c r="M485" s="736"/>
      <c r="N485" s="581"/>
      <c r="O485" s="592"/>
      <c r="P485" s="592"/>
      <c r="Q485" s="627" t="str">
        <f>IF(COUNTIF($H$5:H485,H485)&gt;1,"重複","")</f>
        <v/>
      </c>
    </row>
    <row r="486" spans="1:17" s="315" customFormat="1" ht="25.9" customHeight="1" x14ac:dyDescent="0.15">
      <c r="A486" s="1143">
        <v>763110</v>
      </c>
      <c r="B486" s="1143"/>
      <c r="C486" s="1143"/>
      <c r="D486" s="1143"/>
      <c r="E486" s="1143"/>
      <c r="F486" s="1143"/>
      <c r="G486" s="526"/>
      <c r="H486" s="585">
        <v>763110</v>
      </c>
      <c r="I486" s="646" t="s">
        <v>663</v>
      </c>
      <c r="J486" s="736"/>
      <c r="K486" s="740"/>
      <c r="L486" s="736" t="s">
        <v>1565</v>
      </c>
      <c r="M486" s="736"/>
      <c r="N486" s="581"/>
      <c r="O486" s="594">
        <v>275</v>
      </c>
      <c r="P486" s="594">
        <v>308</v>
      </c>
      <c r="Q486" s="627" t="str">
        <f>IF(COUNTIF($H$5:H486,H486)&gt;1,"重複","")</f>
        <v/>
      </c>
    </row>
    <row r="487" spans="1:17" s="315" customFormat="1" ht="25.9" customHeight="1" x14ac:dyDescent="0.15">
      <c r="A487" s="1143">
        <v>763200</v>
      </c>
      <c r="B487" s="1143"/>
      <c r="C487" s="1143"/>
      <c r="D487" s="1143"/>
      <c r="E487" s="1143"/>
      <c r="F487" s="1143"/>
      <c r="G487" s="526"/>
      <c r="H487" s="586">
        <v>763200</v>
      </c>
      <c r="I487" s="655" t="s">
        <v>554</v>
      </c>
      <c r="J487" s="736"/>
      <c r="K487" s="740"/>
      <c r="L487" s="736" t="s">
        <v>1565</v>
      </c>
      <c r="M487" s="736"/>
      <c r="N487" s="581"/>
      <c r="O487" s="595">
        <v>187.00000000000003</v>
      </c>
      <c r="P487" s="595">
        <v>209</v>
      </c>
      <c r="Q487" s="627" t="str">
        <f>IF(COUNTIF($H$5:H487,H487)&gt;1,"重複","")</f>
        <v/>
      </c>
    </row>
    <row r="488" spans="1:17" s="315" customFormat="1" ht="25.9" customHeight="1" x14ac:dyDescent="0.15">
      <c r="A488" s="1143"/>
      <c r="B488" s="1143"/>
      <c r="C488" s="1143"/>
      <c r="D488" s="1143"/>
      <c r="E488" s="1143"/>
      <c r="F488" s="1143"/>
      <c r="G488" s="526"/>
      <c r="H488" s="583" t="s">
        <v>840</v>
      </c>
      <c r="I488" s="584"/>
      <c r="J488" s="736"/>
      <c r="K488" s="740"/>
      <c r="L488" s="736"/>
      <c r="M488" s="736"/>
      <c r="N488" s="581"/>
      <c r="O488" s="592"/>
      <c r="P488" s="592"/>
      <c r="Q488" s="627" t="str">
        <f>IF(COUNTIF($H$5:H488,H488)&gt;1,"重複","")</f>
        <v/>
      </c>
    </row>
    <row r="489" spans="1:17" s="315" customFormat="1" ht="25.9" customHeight="1" x14ac:dyDescent="0.15">
      <c r="A489" s="1143">
        <v>761601</v>
      </c>
      <c r="B489" s="1143"/>
      <c r="C489" s="1143"/>
      <c r="D489" s="1143"/>
      <c r="E489" s="1143"/>
      <c r="F489" s="1143"/>
      <c r="G489" s="526"/>
      <c r="H489" s="586">
        <v>761601</v>
      </c>
      <c r="I489" s="655" t="s">
        <v>1387</v>
      </c>
      <c r="J489" s="736"/>
      <c r="K489" s="740"/>
      <c r="L489" s="736" t="s">
        <v>1565</v>
      </c>
      <c r="M489" s="736"/>
      <c r="N489" s="581"/>
      <c r="O489" s="594">
        <v>242.00000000000003</v>
      </c>
      <c r="P489" s="594">
        <v>275</v>
      </c>
      <c r="Q489" s="627" t="str">
        <f>IF(COUNTIF($H$5:H489,H489)&gt;1,"重複","")</f>
        <v/>
      </c>
    </row>
    <row r="490" spans="1:17" s="315" customFormat="1" ht="25.9" customHeight="1" x14ac:dyDescent="0.15">
      <c r="A490" s="1143">
        <v>761211</v>
      </c>
      <c r="B490" s="1143"/>
      <c r="C490" s="1143"/>
      <c r="D490" s="1143"/>
      <c r="E490" s="1143"/>
      <c r="F490" s="1143"/>
      <c r="G490" s="516"/>
      <c r="H490" s="586">
        <v>761211</v>
      </c>
      <c r="I490" s="655" t="s">
        <v>555</v>
      </c>
      <c r="J490" s="736"/>
      <c r="K490" s="740"/>
      <c r="L490" s="736" t="s">
        <v>1565</v>
      </c>
      <c r="M490" s="736"/>
      <c r="N490" s="581"/>
      <c r="O490" s="595">
        <v>242.00000000000003</v>
      </c>
      <c r="P490" s="595">
        <v>275</v>
      </c>
      <c r="Q490" s="627" t="str">
        <f>IF(COUNTIF($H$5:H490,H490)&gt;1,"重複","")</f>
        <v/>
      </c>
    </row>
    <row r="491" spans="1:17" s="315" customFormat="1" ht="25.9" customHeight="1" x14ac:dyDescent="0.15">
      <c r="A491" s="1143">
        <v>761651</v>
      </c>
      <c r="B491" s="1143"/>
      <c r="C491" s="1143"/>
      <c r="D491" s="1143"/>
      <c r="E491" s="1143"/>
      <c r="F491" s="1143"/>
      <c r="G491" s="526"/>
      <c r="H491" s="585">
        <v>761651</v>
      </c>
      <c r="I491" s="646" t="s">
        <v>556</v>
      </c>
      <c r="J491" s="736"/>
      <c r="K491" s="740"/>
      <c r="L491" s="736" t="s">
        <v>1565</v>
      </c>
      <c r="M491" s="736"/>
      <c r="N491" s="581"/>
      <c r="O491" s="595">
        <v>242.00000000000003</v>
      </c>
      <c r="P491" s="595">
        <v>275</v>
      </c>
      <c r="Q491" s="627" t="str">
        <f>IF(COUNTIF($H$5:H491,H491)&gt;1,"重複","")</f>
        <v/>
      </c>
    </row>
    <row r="492" spans="1:17" s="315" customFormat="1" ht="25.9" customHeight="1" x14ac:dyDescent="0.15">
      <c r="A492" s="1143">
        <v>761500</v>
      </c>
      <c r="B492" s="1143"/>
      <c r="C492" s="1143"/>
      <c r="D492" s="1143"/>
      <c r="E492" s="1143"/>
      <c r="F492" s="1143"/>
      <c r="G492" s="526"/>
      <c r="H492" s="586">
        <v>761500</v>
      </c>
      <c r="I492" s="655" t="s">
        <v>557</v>
      </c>
      <c r="J492" s="736"/>
      <c r="K492" s="740"/>
      <c r="L492" s="736" t="s">
        <v>1565</v>
      </c>
      <c r="M492" s="736"/>
      <c r="N492" s="581"/>
      <c r="O492" s="595">
        <v>242.00000000000003</v>
      </c>
      <c r="P492" s="595">
        <v>275</v>
      </c>
      <c r="Q492" s="627" t="str">
        <f>IF(COUNTIF($H$5:H492,H492)&gt;1,"重複","")</f>
        <v/>
      </c>
    </row>
    <row r="493" spans="1:17" s="315" customFormat="1" ht="25.9" customHeight="1" x14ac:dyDescent="0.15">
      <c r="A493" s="1143">
        <v>761605</v>
      </c>
      <c r="B493" s="1143"/>
      <c r="C493" s="1143"/>
      <c r="D493" s="1143"/>
      <c r="E493" s="1143"/>
      <c r="F493" s="1143"/>
      <c r="G493" s="526"/>
      <c r="H493" s="586">
        <v>761605</v>
      </c>
      <c r="I493" s="655" t="s">
        <v>558</v>
      </c>
      <c r="J493" s="736"/>
      <c r="K493" s="740"/>
      <c r="L493" s="736" t="s">
        <v>1565</v>
      </c>
      <c r="M493" s="736"/>
      <c r="N493" s="581"/>
      <c r="O493" s="595">
        <v>242.00000000000003</v>
      </c>
      <c r="P493" s="595">
        <v>275</v>
      </c>
      <c r="Q493" s="627" t="str">
        <f>IF(COUNTIF($H$5:H493,H493)&gt;1,"重複","")</f>
        <v/>
      </c>
    </row>
    <row r="494" spans="1:17" s="315" customFormat="1" ht="25.9" customHeight="1" x14ac:dyDescent="0.15">
      <c r="A494" s="1143">
        <v>761701</v>
      </c>
      <c r="B494" s="1143"/>
      <c r="C494" s="1143"/>
      <c r="D494" s="1143"/>
      <c r="E494" s="1143"/>
      <c r="F494" s="1143"/>
      <c r="G494" s="526"/>
      <c r="H494" s="585">
        <v>761701</v>
      </c>
      <c r="I494" s="646" t="s">
        <v>559</v>
      </c>
      <c r="J494" s="736"/>
      <c r="K494" s="740"/>
      <c r="L494" s="736" t="s">
        <v>1565</v>
      </c>
      <c r="M494" s="736"/>
      <c r="N494" s="581"/>
      <c r="O494" s="595">
        <v>242.00000000000003</v>
      </c>
      <c r="P494" s="595">
        <v>275</v>
      </c>
      <c r="Q494" s="627" t="str">
        <f>IF(COUNTIF($H$5:H494,H494)&gt;1,"重複","")</f>
        <v/>
      </c>
    </row>
    <row r="495" spans="1:17" s="315" customFormat="1" ht="25.9" customHeight="1" x14ac:dyDescent="0.15">
      <c r="A495" s="1143">
        <v>761910</v>
      </c>
      <c r="B495" s="1143"/>
      <c r="C495" s="1143"/>
      <c r="D495" s="1143"/>
      <c r="E495" s="1143"/>
      <c r="F495" s="1143"/>
      <c r="G495" s="526"/>
      <c r="H495" s="586">
        <v>761910</v>
      </c>
      <c r="I495" s="655" t="s">
        <v>560</v>
      </c>
      <c r="J495" s="736"/>
      <c r="K495" s="740"/>
      <c r="L495" s="736" t="s">
        <v>1565</v>
      </c>
      <c r="M495" s="736"/>
      <c r="N495" s="581"/>
      <c r="O495" s="595">
        <v>242.00000000000003</v>
      </c>
      <c r="P495" s="595">
        <v>275</v>
      </c>
      <c r="Q495" s="627" t="str">
        <f>IF(COUNTIF($H$5:H495,H495)&gt;1,"重複","")</f>
        <v/>
      </c>
    </row>
    <row r="496" spans="1:17" s="315" customFormat="1" ht="25.9" customHeight="1" x14ac:dyDescent="0.15">
      <c r="A496" s="1143">
        <v>761620</v>
      </c>
      <c r="B496" s="1143"/>
      <c r="C496" s="1143"/>
      <c r="D496" s="1143"/>
      <c r="E496" s="1143"/>
      <c r="F496" s="1143"/>
      <c r="G496" s="526"/>
      <c r="H496" s="585">
        <v>761620</v>
      </c>
      <c r="I496" s="646" t="s">
        <v>561</v>
      </c>
      <c r="J496" s="736"/>
      <c r="K496" s="740"/>
      <c r="L496" s="736" t="s">
        <v>1565</v>
      </c>
      <c r="M496" s="736"/>
      <c r="N496" s="581"/>
      <c r="O496" s="595">
        <v>242.00000000000003</v>
      </c>
      <c r="P496" s="595">
        <v>275</v>
      </c>
      <c r="Q496" s="627" t="str">
        <f>IF(COUNTIF($H$5:H496,H496)&gt;1,"重複","")</f>
        <v/>
      </c>
    </row>
    <row r="497" spans="1:17" s="315" customFormat="1" ht="25.9" customHeight="1" x14ac:dyDescent="0.15">
      <c r="A497" s="1143">
        <v>761621</v>
      </c>
      <c r="B497" s="1143"/>
      <c r="C497" s="1143"/>
      <c r="D497" s="1143"/>
      <c r="E497" s="1143"/>
      <c r="F497" s="1143"/>
      <c r="G497" s="526"/>
      <c r="H497" s="586">
        <v>761621</v>
      </c>
      <c r="I497" s="655" t="s">
        <v>562</v>
      </c>
      <c r="J497" s="736"/>
      <c r="K497" s="740"/>
      <c r="L497" s="736" t="s">
        <v>1565</v>
      </c>
      <c r="M497" s="736"/>
      <c r="N497" s="581"/>
      <c r="O497" s="594">
        <v>242.00000000000003</v>
      </c>
      <c r="P497" s="594">
        <v>275</v>
      </c>
      <c r="Q497" s="627" t="str">
        <f>IF(COUNTIF($H$5:H497,H497)&gt;1,"重複","")</f>
        <v/>
      </c>
    </row>
    <row r="498" spans="1:17" s="315" customFormat="1" ht="25.9" customHeight="1" x14ac:dyDescent="0.15">
      <c r="A498" s="1143">
        <v>761622</v>
      </c>
      <c r="B498" s="1143"/>
      <c r="C498" s="1143"/>
      <c r="D498" s="1143"/>
      <c r="E498" s="1143"/>
      <c r="F498" s="1143"/>
      <c r="G498" s="526"/>
      <c r="H498" s="585">
        <v>761622</v>
      </c>
      <c r="I498" s="646" t="s">
        <v>563</v>
      </c>
      <c r="J498" s="736"/>
      <c r="K498" s="740"/>
      <c r="L498" s="736" t="s">
        <v>1565</v>
      </c>
      <c r="M498" s="736"/>
      <c r="N498" s="581"/>
      <c r="O498" s="594">
        <v>242.00000000000003</v>
      </c>
      <c r="P498" s="594">
        <v>275</v>
      </c>
      <c r="Q498" s="627" t="str">
        <f>IF(COUNTIF($H$5:H498,H498)&gt;1,"重複","")</f>
        <v/>
      </c>
    </row>
    <row r="499" spans="1:17" s="315" customFormat="1" ht="25.9" customHeight="1" x14ac:dyDescent="0.15">
      <c r="A499" s="1143">
        <v>761626</v>
      </c>
      <c r="B499" s="1143"/>
      <c r="C499" s="1143"/>
      <c r="D499" s="1143"/>
      <c r="E499" s="1143"/>
      <c r="F499" s="1143"/>
      <c r="G499" s="526"/>
      <c r="H499" s="891">
        <v>761626</v>
      </c>
      <c r="I499" s="892" t="s">
        <v>1567</v>
      </c>
      <c r="J499" s="893"/>
      <c r="K499" s="894"/>
      <c r="L499" s="893" t="s">
        <v>1565</v>
      </c>
      <c r="M499" s="893"/>
      <c r="N499" s="895"/>
      <c r="O499" s="896">
        <v>242.00000000000003</v>
      </c>
      <c r="P499" s="896">
        <v>275</v>
      </c>
      <c r="Q499" s="627" t="str">
        <f>IF(COUNTIF($H$5:H499,H499)&gt;1,"重複","")</f>
        <v/>
      </c>
    </row>
    <row r="500" spans="1:17" s="315" customFormat="1" ht="25.9" customHeight="1" x14ac:dyDescent="0.15">
      <c r="A500" s="1143">
        <v>761627</v>
      </c>
      <c r="B500" s="1143"/>
      <c r="C500" s="1143"/>
      <c r="D500" s="1143"/>
      <c r="E500" s="1143"/>
      <c r="F500" s="1143"/>
      <c r="G500" s="526"/>
      <c r="H500" s="891">
        <v>761627</v>
      </c>
      <c r="I500" s="892" t="s">
        <v>1568</v>
      </c>
      <c r="J500" s="893"/>
      <c r="K500" s="894"/>
      <c r="L500" s="893" t="s">
        <v>1565</v>
      </c>
      <c r="M500" s="893"/>
      <c r="N500" s="895"/>
      <c r="O500" s="896">
        <v>242.00000000000003</v>
      </c>
      <c r="P500" s="896">
        <v>275</v>
      </c>
      <c r="Q500" s="627" t="str">
        <f>IF(COUNTIF($H$5:H500,H500)&gt;1,"重複","")</f>
        <v/>
      </c>
    </row>
    <row r="501" spans="1:17" s="315" customFormat="1" ht="25.9" customHeight="1" x14ac:dyDescent="0.15">
      <c r="A501" s="1143">
        <v>761711</v>
      </c>
      <c r="B501" s="1143"/>
      <c r="C501" s="1143"/>
      <c r="D501" s="1143"/>
      <c r="E501" s="1143"/>
      <c r="F501" s="1143"/>
      <c r="G501" s="526"/>
      <c r="H501" s="585">
        <v>761711</v>
      </c>
      <c r="I501" s="646" t="s">
        <v>564</v>
      </c>
      <c r="J501" s="736"/>
      <c r="K501" s="740"/>
      <c r="L501" s="736" t="s">
        <v>1565</v>
      </c>
      <c r="M501" s="736"/>
      <c r="N501" s="581"/>
      <c r="O501" s="594">
        <v>242.00000000000003</v>
      </c>
      <c r="P501" s="594">
        <v>275</v>
      </c>
      <c r="Q501" s="627" t="str">
        <f>IF(COUNTIF($H$5:H501,H501)&gt;1,"重複","")</f>
        <v/>
      </c>
    </row>
    <row r="502" spans="1:17" s="315" customFormat="1" ht="25.9" customHeight="1" x14ac:dyDescent="0.15">
      <c r="A502" s="1143">
        <v>761712</v>
      </c>
      <c r="B502" s="1143"/>
      <c r="C502" s="1143"/>
      <c r="D502" s="1143"/>
      <c r="E502" s="1143"/>
      <c r="F502" s="1143"/>
      <c r="G502" s="526"/>
      <c r="H502" s="586">
        <v>761712</v>
      </c>
      <c r="I502" s="655" t="s">
        <v>565</v>
      </c>
      <c r="J502" s="736"/>
      <c r="K502" s="740"/>
      <c r="L502" s="736" t="s">
        <v>1565</v>
      </c>
      <c r="M502" s="736"/>
      <c r="N502" s="581"/>
      <c r="O502" s="594">
        <v>242.00000000000003</v>
      </c>
      <c r="P502" s="594">
        <v>275</v>
      </c>
      <c r="Q502" s="627" t="str">
        <f>IF(COUNTIF($H$5:H502,H502)&gt;1,"重複","")</f>
        <v/>
      </c>
    </row>
    <row r="503" spans="1:17" s="315" customFormat="1" ht="25.9" customHeight="1" x14ac:dyDescent="0.15">
      <c r="A503" s="1143">
        <v>761713</v>
      </c>
      <c r="B503" s="1143"/>
      <c r="C503" s="1143"/>
      <c r="D503" s="1143"/>
      <c r="E503" s="1143"/>
      <c r="F503" s="1143"/>
      <c r="G503" s="526"/>
      <c r="H503" s="585">
        <v>761713</v>
      </c>
      <c r="I503" s="646" t="s">
        <v>566</v>
      </c>
      <c r="J503" s="736"/>
      <c r="K503" s="740"/>
      <c r="L503" s="736" t="s">
        <v>1565</v>
      </c>
      <c r="M503" s="736"/>
      <c r="N503" s="581"/>
      <c r="O503" s="595">
        <v>242.00000000000003</v>
      </c>
      <c r="P503" s="595">
        <v>275</v>
      </c>
      <c r="Q503" s="627" t="str">
        <f>IF(COUNTIF($H$5:H503,H503)&gt;1,"重複","")</f>
        <v/>
      </c>
    </row>
    <row r="504" spans="1:17" s="315" customFormat="1" ht="25.9" customHeight="1" x14ac:dyDescent="0.15">
      <c r="A504" s="1143">
        <v>761730</v>
      </c>
      <c r="B504" s="1143"/>
      <c r="C504" s="1143"/>
      <c r="D504" s="1143"/>
      <c r="E504" s="1143"/>
      <c r="F504" s="1143"/>
      <c r="G504" s="526"/>
      <c r="H504" s="585">
        <v>761730</v>
      </c>
      <c r="I504" s="646" t="s">
        <v>85</v>
      </c>
      <c r="J504" s="736"/>
      <c r="K504" s="740"/>
      <c r="L504" s="736" t="s">
        <v>1565</v>
      </c>
      <c r="M504" s="736"/>
      <c r="N504" s="581"/>
      <c r="O504" s="594">
        <v>242.00000000000003</v>
      </c>
      <c r="P504" s="594">
        <v>275</v>
      </c>
      <c r="Q504" s="627" t="str">
        <f>IF(COUNTIF($H$5:H504,H504)&gt;1,"重複","")</f>
        <v/>
      </c>
    </row>
    <row r="505" spans="1:17" s="315" customFormat="1" ht="25.9" customHeight="1" x14ac:dyDescent="0.15">
      <c r="A505" s="1143">
        <v>761721</v>
      </c>
      <c r="B505" s="1143"/>
      <c r="C505" s="1143"/>
      <c r="D505" s="1143"/>
      <c r="E505" s="1143"/>
      <c r="F505" s="1143"/>
      <c r="G505" s="526"/>
      <c r="H505" s="585">
        <v>761721</v>
      </c>
      <c r="I505" s="646" t="s">
        <v>86</v>
      </c>
      <c r="J505" s="736"/>
      <c r="K505" s="740"/>
      <c r="L505" s="736" t="s">
        <v>1565</v>
      </c>
      <c r="M505" s="736"/>
      <c r="N505" s="581"/>
      <c r="O505" s="594">
        <v>242.00000000000003</v>
      </c>
      <c r="P505" s="594">
        <v>275</v>
      </c>
      <c r="Q505" s="627" t="str">
        <f>IF(COUNTIF($H$5:H505,H505)&gt;1,"重複","")</f>
        <v/>
      </c>
    </row>
    <row r="506" spans="1:17" s="315" customFormat="1" ht="25.9" customHeight="1" x14ac:dyDescent="0.15">
      <c r="A506" s="1143">
        <v>761842</v>
      </c>
      <c r="B506" s="1143"/>
      <c r="C506" s="1143"/>
      <c r="D506" s="1143"/>
      <c r="E506" s="1143"/>
      <c r="F506" s="1143"/>
      <c r="G506" s="526"/>
      <c r="H506" s="585">
        <v>761842</v>
      </c>
      <c r="I506" s="646" t="s">
        <v>1388</v>
      </c>
      <c r="J506" s="736"/>
      <c r="K506" s="740"/>
      <c r="L506" s="736" t="s">
        <v>1565</v>
      </c>
      <c r="M506" s="736"/>
      <c r="N506" s="581"/>
      <c r="O506" s="594">
        <v>242.00000000000003</v>
      </c>
      <c r="P506" s="594">
        <v>275</v>
      </c>
      <c r="Q506" s="627" t="str">
        <f>IF(COUNTIF($H$5:H506,H506)&gt;1,"重複","")</f>
        <v/>
      </c>
    </row>
    <row r="507" spans="1:17" s="315" customFormat="1" ht="25.9" customHeight="1" x14ac:dyDescent="0.15">
      <c r="A507" s="1143">
        <v>761843</v>
      </c>
      <c r="B507" s="1143"/>
      <c r="C507" s="1143"/>
      <c r="D507" s="1143"/>
      <c r="E507" s="1143"/>
      <c r="F507" s="1143"/>
      <c r="G507" s="526"/>
      <c r="H507" s="585">
        <v>761843</v>
      </c>
      <c r="I507" s="646" t="s">
        <v>1389</v>
      </c>
      <c r="J507" s="736"/>
      <c r="K507" s="740"/>
      <c r="L507" s="736" t="s">
        <v>1565</v>
      </c>
      <c r="M507" s="736"/>
      <c r="N507" s="581"/>
      <c r="O507" s="594">
        <v>242.00000000000003</v>
      </c>
      <c r="P507" s="594">
        <v>275</v>
      </c>
      <c r="Q507" s="627" t="str">
        <f>IF(COUNTIF($H$5:H507,H507)&gt;1,"重複","")</f>
        <v/>
      </c>
    </row>
    <row r="508" spans="1:17" s="315" customFormat="1" ht="25.9" customHeight="1" x14ac:dyDescent="0.15">
      <c r="A508" s="1143">
        <v>765002</v>
      </c>
      <c r="B508" s="1143"/>
      <c r="C508" s="1143"/>
      <c r="D508" s="1143"/>
      <c r="E508" s="1143"/>
      <c r="F508" s="1143"/>
      <c r="G508" s="526"/>
      <c r="H508" s="585">
        <v>765002</v>
      </c>
      <c r="I508" s="646" t="s">
        <v>1583</v>
      </c>
      <c r="J508" s="736"/>
      <c r="K508" s="740"/>
      <c r="L508" s="736" t="s">
        <v>1565</v>
      </c>
      <c r="M508" s="736"/>
      <c r="N508" s="581"/>
      <c r="O508" s="594">
        <v>275</v>
      </c>
      <c r="P508" s="594">
        <v>308</v>
      </c>
      <c r="Q508" s="627" t="str">
        <f>IF(COUNTIF($H$5:H508,H508)&gt;1,"重複","")</f>
        <v/>
      </c>
    </row>
    <row r="509" spans="1:17" s="315" customFormat="1" ht="25.9" customHeight="1" x14ac:dyDescent="0.15">
      <c r="A509" s="1143">
        <v>765001</v>
      </c>
      <c r="B509" s="1143"/>
      <c r="C509" s="1143"/>
      <c r="D509" s="1143"/>
      <c r="E509" s="1143"/>
      <c r="F509" s="1143"/>
      <c r="G509" s="526"/>
      <c r="H509" s="585">
        <v>765001</v>
      </c>
      <c r="I509" s="646" t="s">
        <v>1390</v>
      </c>
      <c r="J509" s="736"/>
      <c r="K509" s="740"/>
      <c r="L509" s="736" t="s">
        <v>1565</v>
      </c>
      <c r="M509" s="736"/>
      <c r="N509" s="581"/>
      <c r="O509" s="594">
        <v>275</v>
      </c>
      <c r="P509" s="594">
        <v>308</v>
      </c>
      <c r="Q509" s="627" t="str">
        <f>IF(COUNTIF($H$5:H509,H509)&gt;1,"重複","")</f>
        <v/>
      </c>
    </row>
    <row r="510" spans="1:17" s="315" customFormat="1" ht="25.9" customHeight="1" x14ac:dyDescent="0.15">
      <c r="A510" s="1143">
        <v>761660</v>
      </c>
      <c r="B510" s="1143"/>
      <c r="C510" s="1143"/>
      <c r="D510" s="1143"/>
      <c r="E510" s="1143"/>
      <c r="F510" s="1143"/>
      <c r="G510" s="526"/>
      <c r="H510" s="585">
        <v>761660</v>
      </c>
      <c r="I510" s="646" t="s">
        <v>567</v>
      </c>
      <c r="J510" s="736"/>
      <c r="K510" s="740"/>
      <c r="L510" s="736" t="s">
        <v>1565</v>
      </c>
      <c r="M510" s="736"/>
      <c r="N510" s="581"/>
      <c r="O510" s="595">
        <v>286</v>
      </c>
      <c r="P510" s="595">
        <v>319</v>
      </c>
      <c r="Q510" s="627" t="str">
        <f>IF(COUNTIF($H$5:H510,H510)&gt;1,"重複","")</f>
        <v/>
      </c>
    </row>
    <row r="511" spans="1:17" s="315" customFormat="1" ht="25.9" customHeight="1" x14ac:dyDescent="0.15">
      <c r="A511" s="1143"/>
      <c r="B511" s="1143"/>
      <c r="C511" s="1143"/>
      <c r="D511" s="1143"/>
      <c r="E511" s="1143"/>
      <c r="F511" s="1143"/>
      <c r="G511" s="526"/>
      <c r="H511" s="583" t="s">
        <v>1460</v>
      </c>
      <c r="I511" s="584"/>
      <c r="J511" s="736"/>
      <c r="K511" s="740"/>
      <c r="L511" s="736"/>
      <c r="M511" s="736"/>
      <c r="N511" s="581"/>
      <c r="O511" s="592"/>
      <c r="P511" s="592"/>
      <c r="Q511" s="627" t="str">
        <f>IF(COUNTIF($H$5:H511,H511)&gt;1,"重複","")</f>
        <v/>
      </c>
    </row>
    <row r="512" spans="1:17" s="315" customFormat="1" ht="25.9" customHeight="1" x14ac:dyDescent="0.15">
      <c r="A512" s="1143">
        <v>761950</v>
      </c>
      <c r="B512" s="1143"/>
      <c r="C512" s="1143"/>
      <c r="D512" s="1143"/>
      <c r="E512" s="1143"/>
      <c r="F512" s="1143"/>
      <c r="G512" s="526"/>
      <c r="H512" s="586">
        <v>761950</v>
      </c>
      <c r="I512" s="646" t="s">
        <v>1391</v>
      </c>
      <c r="J512" s="736"/>
      <c r="K512" s="740"/>
      <c r="L512" s="736" t="s">
        <v>1565</v>
      </c>
      <c r="M512" s="736"/>
      <c r="N512" s="581"/>
      <c r="O512" s="594">
        <v>242.00000000000003</v>
      </c>
      <c r="P512" s="594">
        <v>275</v>
      </c>
      <c r="Q512" s="627" t="str">
        <f>IF(COUNTIF($H$5:H512,H512)&gt;1,"重複","")</f>
        <v/>
      </c>
    </row>
    <row r="513" spans="1:17" s="315" customFormat="1" ht="25.9" customHeight="1" x14ac:dyDescent="0.15">
      <c r="A513" s="1143">
        <v>761960</v>
      </c>
      <c r="B513" s="1143"/>
      <c r="C513" s="1143"/>
      <c r="D513" s="1143"/>
      <c r="E513" s="1143"/>
      <c r="F513" s="1143"/>
      <c r="G513" s="526"/>
      <c r="H513" s="586">
        <v>761960</v>
      </c>
      <c r="I513" s="646" t="s">
        <v>1392</v>
      </c>
      <c r="J513" s="736"/>
      <c r="K513" s="740"/>
      <c r="L513" s="736" t="s">
        <v>1565</v>
      </c>
      <c r="M513" s="736"/>
      <c r="N513" s="581"/>
      <c r="O513" s="594">
        <v>242.00000000000003</v>
      </c>
      <c r="P513" s="594">
        <v>275</v>
      </c>
      <c r="Q513" s="627" t="str">
        <f>IF(COUNTIF($H$5:H513,H513)&gt;1,"重複","")</f>
        <v/>
      </c>
    </row>
    <row r="514" spans="1:17" s="315" customFormat="1" ht="25.9" customHeight="1" x14ac:dyDescent="0.15">
      <c r="A514" s="1143">
        <v>883150</v>
      </c>
      <c r="B514" s="1143"/>
      <c r="C514" s="1143"/>
      <c r="D514" s="1143"/>
      <c r="E514" s="1143"/>
      <c r="F514" s="1143"/>
      <c r="G514" s="526"/>
      <c r="H514" s="586">
        <v>883150</v>
      </c>
      <c r="I514" s="655" t="s">
        <v>1393</v>
      </c>
      <c r="J514" s="736"/>
      <c r="K514" s="740"/>
      <c r="L514" s="736"/>
      <c r="M514" s="736"/>
      <c r="N514" s="581"/>
      <c r="O514" s="594">
        <v>1815.0000000000002</v>
      </c>
      <c r="P514" s="594">
        <v>2024</v>
      </c>
      <c r="Q514" s="627" t="str">
        <f>IF(COUNTIF($H$5:H514,H514)&gt;1,"重複","")</f>
        <v/>
      </c>
    </row>
    <row r="515" spans="1:17" s="315" customFormat="1" ht="25.9" customHeight="1" x14ac:dyDescent="0.15">
      <c r="A515" s="1143">
        <v>880510</v>
      </c>
      <c r="B515" s="1143"/>
      <c r="C515" s="1143"/>
      <c r="D515" s="1143"/>
      <c r="E515" s="1143"/>
      <c r="F515" s="1143"/>
      <c r="G515" s="526"/>
      <c r="H515" s="596">
        <v>880510</v>
      </c>
      <c r="I515" s="656" t="s">
        <v>1394</v>
      </c>
      <c r="J515" s="736"/>
      <c r="K515" s="740"/>
      <c r="L515" s="736"/>
      <c r="M515" s="736"/>
      <c r="N515" s="581"/>
      <c r="O515" s="594">
        <v>3586.0000000000005</v>
      </c>
      <c r="P515" s="594">
        <v>3982</v>
      </c>
      <c r="Q515" s="627" t="str">
        <f>IF(COUNTIF($H$5:H515,H515)&gt;1,"重複","")</f>
        <v/>
      </c>
    </row>
    <row r="516" spans="1:17" s="315" customFormat="1" ht="25.9" customHeight="1" x14ac:dyDescent="0.15">
      <c r="A516" s="1143">
        <v>985301</v>
      </c>
      <c r="B516" s="1143"/>
      <c r="C516" s="1143"/>
      <c r="D516" s="1143"/>
      <c r="E516" s="1143"/>
      <c r="F516" s="1143"/>
      <c r="G516" s="526"/>
      <c r="H516" s="585">
        <v>985301</v>
      </c>
      <c r="I516" s="646" t="s">
        <v>315</v>
      </c>
      <c r="J516" s="736"/>
      <c r="K516" s="740"/>
      <c r="L516" s="736"/>
      <c r="M516" s="736"/>
      <c r="N516" s="581"/>
      <c r="O516" s="595">
        <v>1397</v>
      </c>
      <c r="P516" s="595">
        <v>1551</v>
      </c>
      <c r="Q516" s="627" t="str">
        <f>IF(COUNTIF($H$5:H516,H516)&gt;1,"重複","")</f>
        <v/>
      </c>
    </row>
    <row r="517" spans="1:17" s="315" customFormat="1" ht="25.9" customHeight="1" x14ac:dyDescent="0.15">
      <c r="A517" s="1143">
        <v>985302</v>
      </c>
      <c r="B517" s="1143"/>
      <c r="C517" s="1143"/>
      <c r="D517" s="1143"/>
      <c r="E517" s="1143"/>
      <c r="F517" s="1143"/>
      <c r="G517" s="526"/>
      <c r="H517" s="585">
        <v>985302</v>
      </c>
      <c r="I517" s="646" t="s">
        <v>316</v>
      </c>
      <c r="J517" s="736"/>
      <c r="K517" s="740"/>
      <c r="L517" s="736"/>
      <c r="M517" s="736"/>
      <c r="N517" s="581"/>
      <c r="O517" s="595">
        <v>1397</v>
      </c>
      <c r="P517" s="595">
        <v>1551</v>
      </c>
      <c r="Q517" s="627" t="str">
        <f>IF(COUNTIF($H$5:H517,H517)&gt;1,"重複","")</f>
        <v/>
      </c>
    </row>
    <row r="518" spans="1:17" s="315" customFormat="1" ht="25.9" customHeight="1" x14ac:dyDescent="0.15">
      <c r="A518" s="1143"/>
      <c r="B518" s="1143"/>
      <c r="C518" s="1143"/>
      <c r="D518" s="1143"/>
      <c r="E518" s="1143"/>
      <c r="F518" s="1143"/>
      <c r="G518" s="526"/>
      <c r="H518" s="583" t="s">
        <v>841</v>
      </c>
      <c r="I518" s="584"/>
      <c r="J518" s="736"/>
      <c r="K518" s="740"/>
      <c r="L518" s="736"/>
      <c r="M518" s="736"/>
      <c r="N518" s="581"/>
      <c r="O518" s="592"/>
      <c r="P518" s="592"/>
      <c r="Q518" s="627" t="str">
        <f>IF(COUNTIF($H$5:H518,H518)&gt;1,"重複","")</f>
        <v/>
      </c>
    </row>
    <row r="519" spans="1:17" s="315" customFormat="1" ht="25.9" customHeight="1" x14ac:dyDescent="0.15">
      <c r="A519" s="1143">
        <v>761202</v>
      </c>
      <c r="B519" s="1143"/>
      <c r="C519" s="1143"/>
      <c r="D519" s="1143"/>
      <c r="E519" s="1143"/>
      <c r="F519" s="1143"/>
      <c r="G519" s="516"/>
      <c r="H519" s="586">
        <v>761202</v>
      </c>
      <c r="I519" s="655" t="s">
        <v>664</v>
      </c>
      <c r="J519" s="736"/>
      <c r="K519" s="740"/>
      <c r="L519" s="736" t="s">
        <v>1565</v>
      </c>
      <c r="M519" s="736"/>
      <c r="N519" s="581"/>
      <c r="O519" s="595">
        <v>242.00000000000003</v>
      </c>
      <c r="P519" s="595">
        <v>275</v>
      </c>
      <c r="Q519" s="627" t="str">
        <f>IF(COUNTIF($H$5:H519,H519)&gt;1,"重複","")</f>
        <v/>
      </c>
    </row>
    <row r="520" spans="1:17" s="315" customFormat="1" ht="25.9" customHeight="1" x14ac:dyDescent="0.15">
      <c r="A520" s="1143">
        <v>883111</v>
      </c>
      <c r="B520" s="1143"/>
      <c r="C520" s="1143"/>
      <c r="D520" s="1143"/>
      <c r="E520" s="1143"/>
      <c r="F520" s="1143"/>
      <c r="G520" s="526"/>
      <c r="H520" s="586">
        <v>883111</v>
      </c>
      <c r="I520" s="655" t="s">
        <v>568</v>
      </c>
      <c r="J520" s="736"/>
      <c r="K520" s="740"/>
      <c r="L520" s="736"/>
      <c r="M520" s="736"/>
      <c r="N520" s="581"/>
      <c r="O520" s="594">
        <v>1815.0000000000002</v>
      </c>
      <c r="P520" s="594">
        <v>2024</v>
      </c>
      <c r="Q520" s="627" t="str">
        <f>IF(COUNTIF($H$5:H520,H520)&gt;1,"重複","")</f>
        <v/>
      </c>
    </row>
    <row r="521" spans="1:17" s="315" customFormat="1" ht="25.9" customHeight="1" x14ac:dyDescent="0.15">
      <c r="A521" s="1143">
        <v>783301</v>
      </c>
      <c r="B521" s="1143"/>
      <c r="C521" s="1143"/>
      <c r="D521" s="1143"/>
      <c r="E521" s="1143"/>
      <c r="F521" s="1143"/>
      <c r="G521" s="526"/>
      <c r="H521" s="585">
        <v>783301</v>
      </c>
      <c r="I521" s="646" t="s">
        <v>569</v>
      </c>
      <c r="J521" s="736"/>
      <c r="K521" s="740"/>
      <c r="L521" s="736"/>
      <c r="M521" s="736"/>
      <c r="N521" s="581"/>
      <c r="O521" s="595">
        <v>781.00000000000011</v>
      </c>
      <c r="P521" s="595">
        <v>869</v>
      </c>
      <c r="Q521" s="627" t="str">
        <f>IF(COUNTIF($H$5:H521,H521)&gt;1,"重複","")</f>
        <v/>
      </c>
    </row>
    <row r="522" spans="1:17" s="315" customFormat="1" ht="25.9" customHeight="1" x14ac:dyDescent="0.15">
      <c r="A522" s="1143"/>
      <c r="B522" s="1143"/>
      <c r="C522" s="1143"/>
      <c r="D522" s="1143"/>
      <c r="E522" s="1143"/>
      <c r="F522" s="1143"/>
      <c r="G522" s="526"/>
      <c r="H522" s="587" t="s">
        <v>842</v>
      </c>
      <c r="I522" s="644"/>
      <c r="J522" s="736"/>
      <c r="K522" s="740"/>
      <c r="L522" s="736"/>
      <c r="M522" s="736"/>
      <c r="N522" s="581"/>
      <c r="O522" s="592"/>
      <c r="P522" s="592"/>
      <c r="Q522" s="627" t="str">
        <f>IF(COUNTIF($H$5:H522,H522)&gt;1,"重複","")</f>
        <v/>
      </c>
    </row>
    <row r="523" spans="1:17" s="315" customFormat="1" ht="25.9" customHeight="1" x14ac:dyDescent="0.15">
      <c r="A523" s="1143">
        <v>770400</v>
      </c>
      <c r="B523" s="1143"/>
      <c r="C523" s="1143"/>
      <c r="D523" s="1143"/>
      <c r="E523" s="1143"/>
      <c r="F523" s="1143"/>
      <c r="G523" s="526"/>
      <c r="H523" s="585">
        <v>770400</v>
      </c>
      <c r="I523" s="646" t="s">
        <v>665</v>
      </c>
      <c r="J523" s="736"/>
      <c r="K523" s="740"/>
      <c r="L523" s="736" t="s">
        <v>1565</v>
      </c>
      <c r="M523" s="736"/>
      <c r="N523" s="581"/>
      <c r="O523" s="595">
        <v>242.00000000000003</v>
      </c>
      <c r="P523" s="595">
        <v>275</v>
      </c>
      <c r="Q523" s="627" t="str">
        <f>IF(COUNTIF($H$5:H523,H523)&gt;1,"重複","")</f>
        <v/>
      </c>
    </row>
    <row r="524" spans="1:17" s="315" customFormat="1" ht="25.9" customHeight="1" x14ac:dyDescent="0.15">
      <c r="A524" s="1143">
        <v>770500</v>
      </c>
      <c r="B524" s="1143"/>
      <c r="C524" s="1143"/>
      <c r="D524" s="1143"/>
      <c r="E524" s="1143"/>
      <c r="F524" s="1143"/>
      <c r="G524" s="526"/>
      <c r="H524" s="585">
        <v>770500</v>
      </c>
      <c r="I524" s="646" t="s">
        <v>570</v>
      </c>
      <c r="J524" s="736"/>
      <c r="K524" s="740"/>
      <c r="L524" s="736" t="s">
        <v>1565</v>
      </c>
      <c r="M524" s="736"/>
      <c r="N524" s="581"/>
      <c r="O524" s="594">
        <v>242.00000000000003</v>
      </c>
      <c r="P524" s="594">
        <v>275</v>
      </c>
      <c r="Q524" s="627" t="str">
        <f>IF(COUNTIF($H$5:H524,H524)&gt;1,"重複","")</f>
        <v/>
      </c>
    </row>
    <row r="525" spans="1:17" s="315" customFormat="1" ht="25.9" customHeight="1" x14ac:dyDescent="0.15">
      <c r="A525" s="1143">
        <v>770501</v>
      </c>
      <c r="B525" s="1143"/>
      <c r="C525" s="1143"/>
      <c r="D525" s="1143"/>
      <c r="E525" s="1143"/>
      <c r="F525" s="1143"/>
      <c r="G525" s="526"/>
      <c r="H525" s="585">
        <v>770501</v>
      </c>
      <c r="I525" s="646" t="s">
        <v>1585</v>
      </c>
      <c r="J525" s="736"/>
      <c r="K525" s="740"/>
      <c r="L525" s="736" t="s">
        <v>1565</v>
      </c>
      <c r="M525" s="736"/>
      <c r="N525" s="581"/>
      <c r="O525" s="594">
        <v>242.00000000000003</v>
      </c>
      <c r="P525" s="594">
        <v>275</v>
      </c>
      <c r="Q525" s="627" t="str">
        <f>IF(COUNTIF($H$5:H525,H525)&gt;1,"重複","")</f>
        <v/>
      </c>
    </row>
    <row r="526" spans="1:17" s="315" customFormat="1" ht="25.9" customHeight="1" x14ac:dyDescent="0.15">
      <c r="A526" s="1143">
        <v>770300</v>
      </c>
      <c r="B526" s="1143"/>
      <c r="C526" s="1143"/>
      <c r="D526" s="1143"/>
      <c r="E526" s="1143"/>
      <c r="F526" s="1143"/>
      <c r="G526" s="526"/>
      <c r="H526" s="585">
        <v>770300</v>
      </c>
      <c r="I526" s="646" t="s">
        <v>571</v>
      </c>
      <c r="J526" s="736"/>
      <c r="K526" s="740"/>
      <c r="L526" s="736" t="s">
        <v>1565</v>
      </c>
      <c r="M526" s="736"/>
      <c r="N526" s="581"/>
      <c r="O526" s="594">
        <v>242.00000000000003</v>
      </c>
      <c r="P526" s="594">
        <v>275</v>
      </c>
      <c r="Q526" s="627" t="str">
        <f>IF(COUNTIF($H$5:H526,H526)&gt;1,"重複","")</f>
        <v/>
      </c>
    </row>
    <row r="527" spans="1:17" s="315" customFormat="1" ht="25.9" customHeight="1" x14ac:dyDescent="0.15">
      <c r="A527" s="1143">
        <v>882111</v>
      </c>
      <c r="B527" s="1143"/>
      <c r="C527" s="1143"/>
      <c r="D527" s="1143"/>
      <c r="E527" s="1143"/>
      <c r="F527" s="1143"/>
      <c r="G527" s="526"/>
      <c r="H527" s="585">
        <v>882111</v>
      </c>
      <c r="I527" s="646" t="s">
        <v>572</v>
      </c>
      <c r="J527" s="736"/>
      <c r="K527" s="740"/>
      <c r="L527" s="736"/>
      <c r="M527" s="736"/>
      <c r="N527" s="581"/>
      <c r="O527" s="594">
        <v>1815.0000000000002</v>
      </c>
      <c r="P527" s="594">
        <v>2024</v>
      </c>
      <c r="Q527" s="627" t="str">
        <f>IF(COUNTIF($H$5:H527,H527)&gt;1,"重複","")</f>
        <v/>
      </c>
    </row>
    <row r="528" spans="1:17" s="315" customFormat="1" ht="25.9" customHeight="1" x14ac:dyDescent="0.15">
      <c r="A528" s="1143">
        <v>882112</v>
      </c>
      <c r="B528" s="1143"/>
      <c r="C528" s="1143"/>
      <c r="D528" s="1143"/>
      <c r="E528" s="1143"/>
      <c r="F528" s="1143"/>
      <c r="G528" s="526"/>
      <c r="H528" s="585">
        <v>882112</v>
      </c>
      <c r="I528" s="646" t="s">
        <v>573</v>
      </c>
      <c r="J528" s="736"/>
      <c r="K528" s="740"/>
      <c r="L528" s="736"/>
      <c r="M528" s="736"/>
      <c r="N528" s="581"/>
      <c r="O528" s="594">
        <v>1815.0000000000002</v>
      </c>
      <c r="P528" s="594">
        <v>2024</v>
      </c>
      <c r="Q528" s="627" t="str">
        <f>IF(COUNTIF($H$5:H528,H528)&gt;1,"重複","")</f>
        <v/>
      </c>
    </row>
    <row r="529" spans="1:17" s="315" customFormat="1" ht="25.9" customHeight="1" x14ac:dyDescent="0.15">
      <c r="A529" s="1143">
        <v>882113</v>
      </c>
      <c r="B529" s="1143"/>
      <c r="C529" s="1143"/>
      <c r="D529" s="1143"/>
      <c r="E529" s="1143"/>
      <c r="F529" s="1143"/>
      <c r="G529" s="526"/>
      <c r="H529" s="585">
        <v>882113</v>
      </c>
      <c r="I529" s="646" t="s">
        <v>574</v>
      </c>
      <c r="J529" s="736"/>
      <c r="K529" s="740"/>
      <c r="L529" s="736"/>
      <c r="M529" s="736"/>
      <c r="N529" s="581"/>
      <c r="O529" s="594">
        <v>1815.0000000000002</v>
      </c>
      <c r="P529" s="594">
        <v>2024</v>
      </c>
      <c r="Q529" s="627" t="str">
        <f>IF(COUNTIF($H$5:H529,H529)&gt;1,"重複","")</f>
        <v/>
      </c>
    </row>
    <row r="530" spans="1:17" s="315" customFormat="1" ht="25.9" customHeight="1" x14ac:dyDescent="0.15">
      <c r="A530" s="1143">
        <v>783100</v>
      </c>
      <c r="B530" s="1143"/>
      <c r="C530" s="1143"/>
      <c r="D530" s="1143"/>
      <c r="E530" s="1143"/>
      <c r="F530" s="1143"/>
      <c r="G530" s="526"/>
      <c r="H530" s="657">
        <v>783100</v>
      </c>
      <c r="I530" s="658" t="s">
        <v>87</v>
      </c>
      <c r="J530" s="736"/>
      <c r="K530" s="740"/>
      <c r="L530" s="736"/>
      <c r="M530" s="736"/>
      <c r="N530" s="581"/>
      <c r="O530" s="659">
        <v>528</v>
      </c>
      <c r="P530" s="659">
        <v>594</v>
      </c>
      <c r="Q530" s="627" t="str">
        <f>IF(COUNTIF($H$5:H530,H530)&gt;1,"重複","")</f>
        <v/>
      </c>
    </row>
    <row r="531" spans="1:17" s="315" customFormat="1" ht="25.9" customHeight="1" x14ac:dyDescent="0.15">
      <c r="A531" s="1143">
        <v>783101</v>
      </c>
      <c r="B531" s="1143"/>
      <c r="C531" s="1143"/>
      <c r="D531" s="1143"/>
      <c r="E531" s="1143"/>
      <c r="F531" s="1143"/>
      <c r="G531" s="526"/>
      <c r="H531" s="657">
        <v>783101</v>
      </c>
      <c r="I531" s="658" t="s">
        <v>575</v>
      </c>
      <c r="J531" s="736"/>
      <c r="K531" s="740"/>
      <c r="L531" s="736"/>
      <c r="M531" s="736"/>
      <c r="N531" s="581"/>
      <c r="O531" s="659">
        <v>528</v>
      </c>
      <c r="P531" s="659">
        <v>594</v>
      </c>
      <c r="Q531" s="627" t="str">
        <f>IF(COUNTIF($H$5:H531,H531)&gt;1,"重複","")</f>
        <v/>
      </c>
    </row>
    <row r="532" spans="1:17" s="315" customFormat="1" ht="25.9" customHeight="1" x14ac:dyDescent="0.15">
      <c r="A532" s="1143">
        <v>783200</v>
      </c>
      <c r="B532" s="1143"/>
      <c r="C532" s="1143"/>
      <c r="D532" s="1143"/>
      <c r="E532" s="1143"/>
      <c r="F532" s="1143"/>
      <c r="G532" s="526"/>
      <c r="H532" s="657">
        <v>783200</v>
      </c>
      <c r="I532" s="658" t="s">
        <v>88</v>
      </c>
      <c r="J532" s="736"/>
      <c r="K532" s="740"/>
      <c r="L532" s="736"/>
      <c r="M532" s="736"/>
      <c r="N532" s="581"/>
      <c r="O532" s="659">
        <v>528</v>
      </c>
      <c r="P532" s="659">
        <v>594</v>
      </c>
      <c r="Q532" s="627" t="str">
        <f>IF(COUNTIF($H$5:H532,H532)&gt;1,"重複","")</f>
        <v/>
      </c>
    </row>
    <row r="533" spans="1:17" s="315" customFormat="1" ht="25.9" customHeight="1" x14ac:dyDescent="0.15">
      <c r="A533" s="1143">
        <v>782141</v>
      </c>
      <c r="B533" s="1143"/>
      <c r="C533" s="1143"/>
      <c r="D533" s="1143"/>
      <c r="E533" s="1143"/>
      <c r="F533" s="1143"/>
      <c r="G533" s="526"/>
      <c r="H533" s="585">
        <v>782141</v>
      </c>
      <c r="I533" s="646" t="s">
        <v>576</v>
      </c>
      <c r="J533" s="736"/>
      <c r="K533" s="740"/>
      <c r="L533" s="736"/>
      <c r="M533" s="736"/>
      <c r="N533" s="581"/>
      <c r="O533" s="594">
        <v>550</v>
      </c>
      <c r="P533" s="594">
        <v>616</v>
      </c>
      <c r="Q533" s="627" t="str">
        <f>IF(COUNTIF($H$5:H533,H533)&gt;1,"重複","")</f>
        <v/>
      </c>
    </row>
    <row r="534" spans="1:17" s="315" customFormat="1" ht="25.9" customHeight="1" x14ac:dyDescent="0.15">
      <c r="A534" s="1143">
        <v>787100</v>
      </c>
      <c r="B534" s="1143"/>
      <c r="C534" s="1143"/>
      <c r="D534" s="1143"/>
      <c r="E534" s="1143"/>
      <c r="F534" s="1143"/>
      <c r="G534" s="526"/>
      <c r="H534" s="585">
        <v>787100</v>
      </c>
      <c r="I534" s="646" t="s">
        <v>577</v>
      </c>
      <c r="J534" s="736"/>
      <c r="K534" s="740"/>
      <c r="L534" s="736"/>
      <c r="M534" s="736"/>
      <c r="N534" s="581"/>
      <c r="O534" s="594">
        <v>1507.0000000000002</v>
      </c>
      <c r="P534" s="594">
        <v>1683</v>
      </c>
      <c r="Q534" s="627" t="str">
        <f>IF(COUNTIF($H$5:H534,H534)&gt;1,"重複","")</f>
        <v/>
      </c>
    </row>
    <row r="535" spans="1:17" s="315" customFormat="1" ht="25.9" customHeight="1" x14ac:dyDescent="0.15">
      <c r="A535" s="1143">
        <v>985200</v>
      </c>
      <c r="B535" s="1143"/>
      <c r="C535" s="1143"/>
      <c r="D535" s="1143"/>
      <c r="E535" s="1143"/>
      <c r="F535" s="1143"/>
      <c r="G535" s="526"/>
      <c r="H535" s="585">
        <v>985200</v>
      </c>
      <c r="I535" s="646" t="s">
        <v>578</v>
      </c>
      <c r="J535" s="736"/>
      <c r="K535" s="740"/>
      <c r="L535" s="736"/>
      <c r="M535" s="736"/>
      <c r="N535" s="581"/>
      <c r="O535" s="594">
        <v>528</v>
      </c>
      <c r="P535" s="594">
        <v>594</v>
      </c>
      <c r="Q535" s="627" t="str">
        <f>IF(COUNTIF($H$5:H535,H535)&gt;1,"重複","")</f>
        <v/>
      </c>
    </row>
    <row r="536" spans="1:17" s="315" customFormat="1" ht="25.9" customHeight="1" x14ac:dyDescent="0.15">
      <c r="A536" s="1143">
        <v>985201</v>
      </c>
      <c r="B536" s="1143"/>
      <c r="C536" s="1143"/>
      <c r="D536" s="1143"/>
      <c r="E536" s="1143"/>
      <c r="F536" s="1143"/>
      <c r="G536" s="526"/>
      <c r="H536" s="585">
        <v>985201</v>
      </c>
      <c r="I536" s="646" t="s">
        <v>666</v>
      </c>
      <c r="J536" s="736"/>
      <c r="K536" s="740"/>
      <c r="L536" s="736"/>
      <c r="M536" s="736"/>
      <c r="N536" s="581"/>
      <c r="O536" s="595">
        <v>594</v>
      </c>
      <c r="P536" s="595">
        <v>660</v>
      </c>
      <c r="Q536" s="627" t="str">
        <f>IF(COUNTIF($H$5:H536,H536)&gt;1,"重複","")</f>
        <v/>
      </c>
    </row>
    <row r="537" spans="1:17" s="315" customFormat="1" ht="25.9" customHeight="1" x14ac:dyDescent="0.15">
      <c r="A537" s="1143"/>
      <c r="B537" s="1143"/>
      <c r="C537" s="1143"/>
      <c r="D537" s="1143"/>
      <c r="E537" s="1143"/>
      <c r="F537" s="1143"/>
      <c r="G537" s="526"/>
      <c r="H537" s="587" t="s">
        <v>843</v>
      </c>
      <c r="I537" s="644"/>
      <c r="J537" s="736"/>
      <c r="K537" s="740"/>
      <c r="L537" s="736"/>
      <c r="M537" s="736"/>
      <c r="N537" s="581"/>
      <c r="O537" s="592"/>
      <c r="P537" s="592"/>
      <c r="Q537" s="627" t="str">
        <f>IF(COUNTIF($H$5:H537,H537)&gt;1,"重複","")</f>
        <v/>
      </c>
    </row>
    <row r="538" spans="1:17" s="315" customFormat="1" ht="25.9" customHeight="1" x14ac:dyDescent="0.15">
      <c r="A538" s="1143">
        <v>782201</v>
      </c>
      <c r="B538" s="1143"/>
      <c r="C538" s="1143"/>
      <c r="D538" s="1143"/>
      <c r="E538" s="1143"/>
      <c r="F538" s="1143"/>
      <c r="G538" s="526"/>
      <c r="H538" s="660">
        <v>782201</v>
      </c>
      <c r="I538" s="661" t="s">
        <v>89</v>
      </c>
      <c r="J538" s="736"/>
      <c r="K538" s="740"/>
      <c r="L538" s="736"/>
      <c r="M538" s="736"/>
      <c r="N538" s="581"/>
      <c r="O538" s="659">
        <v>704</v>
      </c>
      <c r="P538" s="659">
        <v>792</v>
      </c>
      <c r="Q538" s="627" t="str">
        <f>IF(COUNTIF($H$5:H538,H538)&gt;1,"重複","")</f>
        <v/>
      </c>
    </row>
    <row r="539" spans="1:17" s="315" customFormat="1" ht="25.9" customHeight="1" x14ac:dyDescent="0.15">
      <c r="A539" s="1143">
        <v>782202</v>
      </c>
      <c r="B539" s="1143"/>
      <c r="C539" s="1143"/>
      <c r="D539" s="1143"/>
      <c r="E539" s="1143"/>
      <c r="F539" s="1143"/>
      <c r="G539" s="526"/>
      <c r="H539" s="657">
        <v>782202</v>
      </c>
      <c r="I539" s="658" t="s">
        <v>667</v>
      </c>
      <c r="J539" s="736"/>
      <c r="K539" s="740"/>
      <c r="L539" s="736"/>
      <c r="M539" s="736"/>
      <c r="N539" s="581"/>
      <c r="O539" s="659">
        <v>704</v>
      </c>
      <c r="P539" s="659">
        <v>792</v>
      </c>
      <c r="Q539" s="627" t="str">
        <f>IF(COUNTIF($H$5:H539,H539)&gt;1,"重複","")</f>
        <v/>
      </c>
    </row>
    <row r="540" spans="1:17" s="315" customFormat="1" ht="25.9" customHeight="1" x14ac:dyDescent="0.15">
      <c r="A540" s="1143">
        <v>883115</v>
      </c>
      <c r="B540" s="1143"/>
      <c r="C540" s="1143"/>
      <c r="D540" s="1143"/>
      <c r="E540" s="1143"/>
      <c r="F540" s="1143"/>
      <c r="G540" s="526"/>
      <c r="H540" s="585">
        <v>883115</v>
      </c>
      <c r="I540" s="646" t="s">
        <v>579</v>
      </c>
      <c r="J540" s="736"/>
      <c r="K540" s="740"/>
      <c r="L540" s="736"/>
      <c r="M540" s="736"/>
      <c r="N540" s="581"/>
      <c r="O540" s="595">
        <v>1815.0000000000002</v>
      </c>
      <c r="P540" s="595">
        <v>2024</v>
      </c>
      <c r="Q540" s="627" t="str">
        <f>IF(COUNTIF($H$5:H540,H540)&gt;1,"重複","")</f>
        <v/>
      </c>
    </row>
    <row r="541" spans="1:17" s="315" customFormat="1" ht="25.9" customHeight="1" x14ac:dyDescent="0.15">
      <c r="A541" s="1143">
        <v>883120</v>
      </c>
      <c r="B541" s="1143"/>
      <c r="C541" s="1143"/>
      <c r="D541" s="1143"/>
      <c r="E541" s="1143"/>
      <c r="F541" s="1143"/>
      <c r="G541" s="526"/>
      <c r="H541" s="586">
        <v>883120</v>
      </c>
      <c r="I541" s="655" t="s">
        <v>580</v>
      </c>
      <c r="J541" s="736"/>
      <c r="K541" s="740"/>
      <c r="L541" s="736"/>
      <c r="M541" s="736"/>
      <c r="N541" s="581"/>
      <c r="O541" s="595">
        <v>1815.0000000000002</v>
      </c>
      <c r="P541" s="595">
        <v>2024</v>
      </c>
      <c r="Q541" s="627" t="str">
        <f>IF(COUNTIF($H$5:H541,H541)&gt;1,"重複","")</f>
        <v/>
      </c>
    </row>
    <row r="542" spans="1:17" s="315" customFormat="1" ht="25.9" customHeight="1" x14ac:dyDescent="0.15">
      <c r="A542" s="1143"/>
      <c r="B542" s="1143"/>
      <c r="C542" s="1143"/>
      <c r="D542" s="1143"/>
      <c r="E542" s="1143"/>
      <c r="F542" s="1143"/>
      <c r="G542" s="526"/>
      <c r="H542" s="587" t="s">
        <v>844</v>
      </c>
      <c r="I542" s="644"/>
      <c r="J542" s="736"/>
      <c r="K542" s="740"/>
      <c r="L542" s="736"/>
      <c r="M542" s="736"/>
      <c r="N542" s="581"/>
      <c r="O542" s="592"/>
      <c r="P542" s="592"/>
      <c r="Q542" s="627" t="str">
        <f>IF(COUNTIF($H$5:H542,H542)&gt;1,"重複","")</f>
        <v/>
      </c>
    </row>
    <row r="543" spans="1:17" s="315" customFormat="1" ht="25.9" customHeight="1" x14ac:dyDescent="0.15">
      <c r="A543" s="1143">
        <v>761301</v>
      </c>
      <c r="B543" s="1143"/>
      <c r="C543" s="1143"/>
      <c r="D543" s="1143"/>
      <c r="E543" s="1143"/>
      <c r="F543" s="1143"/>
      <c r="G543" s="526"/>
      <c r="H543" s="585">
        <v>761301</v>
      </c>
      <c r="I543" s="646" t="s">
        <v>1395</v>
      </c>
      <c r="J543" s="736"/>
      <c r="K543" s="740"/>
      <c r="L543" s="736" t="s">
        <v>1565</v>
      </c>
      <c r="M543" s="736"/>
      <c r="N543" s="581"/>
      <c r="O543" s="594">
        <v>242.00000000000003</v>
      </c>
      <c r="P543" s="594">
        <v>275</v>
      </c>
      <c r="Q543" s="627" t="str">
        <f>IF(COUNTIF($H$5:H543,H543)&gt;1,"重複","")</f>
        <v/>
      </c>
    </row>
    <row r="544" spans="1:17" s="315" customFormat="1" ht="25.9" customHeight="1" x14ac:dyDescent="0.15">
      <c r="A544" s="1143">
        <v>761302</v>
      </c>
      <c r="B544" s="1143"/>
      <c r="C544" s="1143"/>
      <c r="D544" s="1143"/>
      <c r="E544" s="1143"/>
      <c r="F544" s="1143"/>
      <c r="G544" s="526"/>
      <c r="H544" s="586">
        <v>761302</v>
      </c>
      <c r="I544" s="655" t="s">
        <v>1396</v>
      </c>
      <c r="J544" s="736"/>
      <c r="K544" s="740"/>
      <c r="L544" s="736" t="s">
        <v>1565</v>
      </c>
      <c r="M544" s="736"/>
      <c r="N544" s="581"/>
      <c r="O544" s="594">
        <v>242.00000000000003</v>
      </c>
      <c r="P544" s="594">
        <v>275</v>
      </c>
      <c r="Q544" s="627" t="str">
        <f>IF(COUNTIF($H$5:H544,H544)&gt;1,"重複","")</f>
        <v/>
      </c>
    </row>
    <row r="545" spans="1:17" s="315" customFormat="1" ht="25.9" customHeight="1" x14ac:dyDescent="0.15">
      <c r="A545" s="1143">
        <v>882321</v>
      </c>
      <c r="B545" s="1143"/>
      <c r="C545" s="1143"/>
      <c r="D545" s="1143"/>
      <c r="E545" s="1143"/>
      <c r="F545" s="1143"/>
      <c r="G545" s="526"/>
      <c r="H545" s="586">
        <v>882321</v>
      </c>
      <c r="I545" s="655" t="s">
        <v>1249</v>
      </c>
      <c r="J545" s="736"/>
      <c r="K545" s="740"/>
      <c r="L545" s="736"/>
      <c r="M545" s="736"/>
      <c r="N545" s="581"/>
      <c r="O545" s="594">
        <v>2046.0000000000002</v>
      </c>
      <c r="P545" s="594">
        <v>2277</v>
      </c>
      <c r="Q545" s="627" t="str">
        <f>IF(COUNTIF($H$5:H545,H545)&gt;1,"重複","")</f>
        <v/>
      </c>
    </row>
    <row r="546" spans="1:17" s="78" customFormat="1" ht="25.9" customHeight="1" x14ac:dyDescent="0.15">
      <c r="A546" s="1143">
        <v>882322</v>
      </c>
      <c r="B546" s="1143"/>
      <c r="C546" s="1143"/>
      <c r="D546" s="1143"/>
      <c r="E546" s="1143"/>
      <c r="F546" s="1143"/>
      <c r="G546" s="516"/>
      <c r="H546" s="586">
        <v>882322</v>
      </c>
      <c r="I546" s="655" t="s">
        <v>1250</v>
      </c>
      <c r="J546" s="736"/>
      <c r="K546" s="740"/>
      <c r="L546" s="736"/>
      <c r="M546" s="736"/>
      <c r="N546" s="581"/>
      <c r="O546" s="594">
        <v>2046.0000000000002</v>
      </c>
      <c r="P546" s="594">
        <v>2277</v>
      </c>
      <c r="Q546" s="627" t="str">
        <f>IF(COUNTIF($H$5:H546,H546)&gt;1,"重複","")</f>
        <v/>
      </c>
    </row>
    <row r="547" spans="1:17" s="78" customFormat="1" ht="25.9" customHeight="1" x14ac:dyDescent="0.15">
      <c r="A547" s="1143"/>
      <c r="B547" s="1143"/>
      <c r="C547" s="1143"/>
      <c r="D547" s="1143"/>
      <c r="E547" s="1143"/>
      <c r="F547" s="1143"/>
      <c r="G547" s="526"/>
      <c r="H547" s="587" t="s">
        <v>845</v>
      </c>
      <c r="I547" s="662"/>
      <c r="J547" s="736"/>
      <c r="K547" s="740"/>
      <c r="L547" s="736"/>
      <c r="M547" s="736"/>
      <c r="N547" s="581"/>
      <c r="O547" s="592"/>
      <c r="P547" s="592"/>
      <c r="Q547" s="627" t="str">
        <f>IF(COUNTIF($H$5:H547,H547)&gt;1,"重複","")</f>
        <v/>
      </c>
    </row>
    <row r="548" spans="1:17" s="78" customFormat="1" ht="25.9" customHeight="1" x14ac:dyDescent="0.15">
      <c r="A548" s="1143">
        <v>883701</v>
      </c>
      <c r="B548" s="1143"/>
      <c r="C548" s="1143"/>
      <c r="D548" s="1143"/>
      <c r="E548" s="1143"/>
      <c r="F548" s="1143"/>
      <c r="G548" s="516"/>
      <c r="H548" s="585">
        <v>883701</v>
      </c>
      <c r="I548" s="646" t="s">
        <v>1461</v>
      </c>
      <c r="J548" s="736"/>
      <c r="K548" s="740"/>
      <c r="L548" s="736"/>
      <c r="M548" s="736"/>
      <c r="N548" s="581"/>
      <c r="O548" s="594">
        <v>3289.0000000000005</v>
      </c>
      <c r="P548" s="594">
        <v>3652</v>
      </c>
      <c r="Q548" s="627" t="str">
        <f>IF(COUNTIF($H$5:H548,H548)&gt;1,"重複","")</f>
        <v/>
      </c>
    </row>
    <row r="549" spans="1:17" s="78" customFormat="1" ht="25.9" customHeight="1" x14ac:dyDescent="0.15">
      <c r="A549" s="1143">
        <v>883101</v>
      </c>
      <c r="B549" s="1143"/>
      <c r="C549" s="1143"/>
      <c r="D549" s="1143"/>
      <c r="E549" s="1143"/>
      <c r="F549" s="1143"/>
      <c r="G549" s="526"/>
      <c r="H549" s="585">
        <v>883101</v>
      </c>
      <c r="I549" s="646" t="s">
        <v>1397</v>
      </c>
      <c r="J549" s="736"/>
      <c r="K549" s="740"/>
      <c r="L549" s="736"/>
      <c r="M549" s="736"/>
      <c r="N549" s="581"/>
      <c r="O549" s="595">
        <v>1815.0000000000002</v>
      </c>
      <c r="P549" s="595">
        <v>2024</v>
      </c>
      <c r="Q549" s="627" t="str">
        <f>IF(COUNTIF($H$5:H549,H549)&gt;1,"重複","")</f>
        <v/>
      </c>
    </row>
    <row r="550" spans="1:17" s="78" customFormat="1" ht="25.9" customHeight="1" x14ac:dyDescent="0.15">
      <c r="A550" s="1143">
        <v>883102</v>
      </c>
      <c r="B550" s="1143"/>
      <c r="C550" s="1143"/>
      <c r="D550" s="1143"/>
      <c r="E550" s="1143"/>
      <c r="F550" s="1143"/>
      <c r="G550" s="526"/>
      <c r="H550" s="585">
        <v>883102</v>
      </c>
      <c r="I550" s="646" t="s">
        <v>1398</v>
      </c>
      <c r="J550" s="736"/>
      <c r="K550" s="740"/>
      <c r="L550" s="736"/>
      <c r="M550" s="736"/>
      <c r="N550" s="581"/>
      <c r="O550" s="595">
        <v>1815.0000000000002</v>
      </c>
      <c r="P550" s="595">
        <v>2024</v>
      </c>
      <c r="Q550" s="627" t="str">
        <f>IF(COUNTIF($H$5:H550,H550)&gt;1,"重複","")</f>
        <v/>
      </c>
    </row>
    <row r="551" spans="1:17" s="78" customFormat="1" ht="25.9" customHeight="1" x14ac:dyDescent="0.15">
      <c r="A551" s="1143">
        <v>883103</v>
      </c>
      <c r="B551" s="1143"/>
      <c r="C551" s="1143"/>
      <c r="D551" s="1143"/>
      <c r="E551" s="1143"/>
      <c r="F551" s="1143"/>
      <c r="G551" s="526"/>
      <c r="H551" s="585">
        <v>883103</v>
      </c>
      <c r="I551" s="646" t="s">
        <v>1399</v>
      </c>
      <c r="J551" s="736"/>
      <c r="K551" s="740"/>
      <c r="L551" s="736"/>
      <c r="M551" s="736"/>
      <c r="N551" s="581"/>
      <c r="O551" s="595">
        <v>1815.0000000000002</v>
      </c>
      <c r="P551" s="595">
        <v>2024</v>
      </c>
      <c r="Q551" s="627" t="str">
        <f>IF(COUNTIF($H$5:H551,H551)&gt;1,"重複","")</f>
        <v/>
      </c>
    </row>
    <row r="552" spans="1:17" s="78" customFormat="1" ht="25.9" customHeight="1" x14ac:dyDescent="0.15">
      <c r="A552" s="1143">
        <v>883104</v>
      </c>
      <c r="B552" s="1143"/>
      <c r="C552" s="1143"/>
      <c r="D552" s="1143"/>
      <c r="E552" s="1143"/>
      <c r="F552" s="1143"/>
      <c r="G552" s="526"/>
      <c r="H552" s="585">
        <v>883104</v>
      </c>
      <c r="I552" s="646" t="s">
        <v>1400</v>
      </c>
      <c r="J552" s="736"/>
      <c r="K552" s="740"/>
      <c r="L552" s="736"/>
      <c r="M552" s="736"/>
      <c r="N552" s="581"/>
      <c r="O552" s="595">
        <v>1815.0000000000002</v>
      </c>
      <c r="P552" s="595">
        <v>2024</v>
      </c>
      <c r="Q552" s="627" t="str">
        <f>IF(COUNTIF($H$5:H552,H552)&gt;1,"重複","")</f>
        <v/>
      </c>
    </row>
    <row r="553" spans="1:17" s="78" customFormat="1" ht="25.9" customHeight="1" x14ac:dyDescent="0.15">
      <c r="A553" s="1143">
        <v>883106</v>
      </c>
      <c r="B553" s="1143"/>
      <c r="C553" s="1143"/>
      <c r="D553" s="1143"/>
      <c r="E553" s="1143"/>
      <c r="F553" s="1143"/>
      <c r="G553" s="526"/>
      <c r="H553" s="585">
        <v>883106</v>
      </c>
      <c r="I553" s="646" t="s">
        <v>1582</v>
      </c>
      <c r="J553" s="736"/>
      <c r="K553" s="740"/>
      <c r="L553" s="736"/>
      <c r="M553" s="736"/>
      <c r="N553" s="581"/>
      <c r="O553" s="595">
        <v>1815.0000000000002</v>
      </c>
      <c r="P553" s="595">
        <v>2024</v>
      </c>
      <c r="Q553" s="627" t="str">
        <f>IF(COUNTIF($H$5:H553,H553)&gt;1,"重複","")</f>
        <v/>
      </c>
    </row>
    <row r="554" spans="1:17" s="78" customFormat="1" ht="25.9" customHeight="1" x14ac:dyDescent="0.15">
      <c r="A554" s="1143">
        <v>883121</v>
      </c>
      <c r="B554" s="1143"/>
      <c r="C554" s="1143"/>
      <c r="D554" s="1143"/>
      <c r="E554" s="1143"/>
      <c r="F554" s="1143"/>
      <c r="G554" s="526"/>
      <c r="H554" s="585">
        <v>883121</v>
      </c>
      <c r="I554" s="646" t="s">
        <v>581</v>
      </c>
      <c r="J554" s="736"/>
      <c r="K554" s="740"/>
      <c r="L554" s="736"/>
      <c r="M554" s="736"/>
      <c r="N554" s="581"/>
      <c r="O554" s="595">
        <v>1815.0000000000002</v>
      </c>
      <c r="P554" s="595">
        <v>2024</v>
      </c>
      <c r="Q554" s="627" t="str">
        <f>IF(COUNTIF($H$5:H554,H554)&gt;1,"重複","")</f>
        <v/>
      </c>
    </row>
    <row r="555" spans="1:17" s="78" customFormat="1" ht="25.9" customHeight="1" x14ac:dyDescent="0.15">
      <c r="A555" s="1143">
        <v>883122</v>
      </c>
      <c r="B555" s="1143"/>
      <c r="C555" s="1143"/>
      <c r="D555" s="1143"/>
      <c r="E555" s="1143"/>
      <c r="F555" s="1143"/>
      <c r="G555" s="526"/>
      <c r="H555" s="585">
        <v>883122</v>
      </c>
      <c r="I555" s="646" t="s">
        <v>317</v>
      </c>
      <c r="J555" s="736"/>
      <c r="K555" s="740"/>
      <c r="L555" s="736"/>
      <c r="M555" s="736"/>
      <c r="N555" s="581"/>
      <c r="O555" s="595">
        <v>1815.0000000000002</v>
      </c>
      <c r="P555" s="595">
        <v>2024</v>
      </c>
      <c r="Q555" s="627" t="str">
        <f>IF(COUNTIF($H$5:H555,H555)&gt;1,"重複","")</f>
        <v/>
      </c>
    </row>
    <row r="556" spans="1:17" s="78" customFormat="1" ht="25.9" customHeight="1" x14ac:dyDescent="0.15">
      <c r="A556" s="1143">
        <v>883123</v>
      </c>
      <c r="B556" s="1143"/>
      <c r="C556" s="1143"/>
      <c r="D556" s="1143"/>
      <c r="E556" s="1143"/>
      <c r="F556" s="1143"/>
      <c r="G556" s="526"/>
      <c r="H556" s="585">
        <v>883123</v>
      </c>
      <c r="I556" s="646" t="s">
        <v>582</v>
      </c>
      <c r="J556" s="736"/>
      <c r="K556" s="740"/>
      <c r="L556" s="736"/>
      <c r="M556" s="736"/>
      <c r="N556" s="581"/>
      <c r="O556" s="595">
        <v>1815.0000000000002</v>
      </c>
      <c r="P556" s="595">
        <v>2024</v>
      </c>
      <c r="Q556" s="627" t="str">
        <f>IF(COUNTIF($H$5:H556,H556)&gt;1,"重複","")</f>
        <v/>
      </c>
    </row>
    <row r="557" spans="1:17" s="78" customFormat="1" ht="25.9" customHeight="1" x14ac:dyDescent="0.15">
      <c r="A557" s="1143">
        <v>883124</v>
      </c>
      <c r="B557" s="1143"/>
      <c r="C557" s="1143"/>
      <c r="D557" s="1143"/>
      <c r="E557" s="1143"/>
      <c r="F557" s="1143"/>
      <c r="G557" s="526"/>
      <c r="H557" s="585">
        <v>883124</v>
      </c>
      <c r="I557" s="646" t="s">
        <v>668</v>
      </c>
      <c r="J557" s="736"/>
      <c r="K557" s="740"/>
      <c r="L557" s="736"/>
      <c r="M557" s="736"/>
      <c r="N557" s="581"/>
      <c r="O557" s="595">
        <v>1815.0000000000002</v>
      </c>
      <c r="P557" s="595">
        <v>2024</v>
      </c>
      <c r="Q557" s="627" t="str">
        <f>IF(COUNTIF($H$5:H557,H557)&gt;1,"重複","")</f>
        <v/>
      </c>
    </row>
    <row r="558" spans="1:17" s="78" customFormat="1" ht="25.9" customHeight="1" x14ac:dyDescent="0.15">
      <c r="A558" s="1143">
        <v>883125</v>
      </c>
      <c r="B558" s="1143"/>
      <c r="C558" s="1143"/>
      <c r="D558" s="1143"/>
      <c r="E558" s="1143"/>
      <c r="F558" s="1143"/>
      <c r="G558" s="526"/>
      <c r="H558" s="586">
        <v>883125</v>
      </c>
      <c r="I558" s="655" t="s">
        <v>318</v>
      </c>
      <c r="J558" s="736"/>
      <c r="K558" s="740"/>
      <c r="L558" s="736"/>
      <c r="M558" s="736"/>
      <c r="N558" s="581"/>
      <c r="O558" s="595">
        <v>1815.0000000000002</v>
      </c>
      <c r="P558" s="595">
        <v>2024</v>
      </c>
      <c r="Q558" s="627" t="str">
        <f>IF(COUNTIF($H$5:H558,H558)&gt;1,"重複","")</f>
        <v/>
      </c>
    </row>
    <row r="559" spans="1:17" s="78" customFormat="1" ht="25.9" customHeight="1" x14ac:dyDescent="0.15">
      <c r="A559" s="1143">
        <v>883126</v>
      </c>
      <c r="B559" s="1143"/>
      <c r="C559" s="1143"/>
      <c r="D559" s="1143"/>
      <c r="E559" s="1143"/>
      <c r="F559" s="1143"/>
      <c r="G559" s="526"/>
      <c r="H559" s="586">
        <v>883126</v>
      </c>
      <c r="I559" s="646" t="s">
        <v>1462</v>
      </c>
      <c r="J559" s="736"/>
      <c r="K559" s="740"/>
      <c r="L559" s="736"/>
      <c r="M559" s="736"/>
      <c r="N559" s="581"/>
      <c r="O559" s="594">
        <v>1815.0000000000002</v>
      </c>
      <c r="P559" s="594">
        <v>2024</v>
      </c>
      <c r="Q559" s="627" t="str">
        <f>IF(COUNTIF($H$5:H559,H559)&gt;1,"重複","")</f>
        <v/>
      </c>
    </row>
    <row r="560" spans="1:17" s="78" customFormat="1" ht="25.9" customHeight="1" x14ac:dyDescent="0.15">
      <c r="A560" s="1143">
        <v>883130</v>
      </c>
      <c r="B560" s="1143"/>
      <c r="C560" s="1143"/>
      <c r="D560" s="1143"/>
      <c r="E560" s="1143"/>
      <c r="F560" s="1143"/>
      <c r="G560" s="526"/>
      <c r="H560" s="586">
        <v>883130</v>
      </c>
      <c r="I560" s="655" t="s">
        <v>319</v>
      </c>
      <c r="J560" s="736"/>
      <c r="K560" s="740"/>
      <c r="L560" s="736"/>
      <c r="M560" s="736"/>
      <c r="N560" s="581"/>
      <c r="O560" s="595">
        <v>1815.0000000000002</v>
      </c>
      <c r="P560" s="595">
        <v>2024</v>
      </c>
      <c r="Q560" s="627" t="str">
        <f>IF(COUNTIF($H$5:H560,H560)&gt;1,"重複","")</f>
        <v/>
      </c>
    </row>
    <row r="561" spans="1:17" s="78" customFormat="1" ht="25.9" customHeight="1" x14ac:dyDescent="0.15">
      <c r="A561" s="1143">
        <v>883160</v>
      </c>
      <c r="B561" s="1143"/>
      <c r="C561" s="1143"/>
      <c r="D561" s="1143"/>
      <c r="E561" s="1143"/>
      <c r="F561" s="1143"/>
      <c r="G561" s="526"/>
      <c r="H561" s="586">
        <v>883160</v>
      </c>
      <c r="I561" s="655" t="s">
        <v>1251</v>
      </c>
      <c r="J561" s="736"/>
      <c r="K561" s="740"/>
      <c r="L561" s="736"/>
      <c r="M561" s="736"/>
      <c r="N561" s="581"/>
      <c r="O561" s="594">
        <v>1815.0000000000002</v>
      </c>
      <c r="P561" s="594">
        <v>2024</v>
      </c>
      <c r="Q561" s="627" t="str">
        <f>IF(COUNTIF($H$5:H561,H561)&gt;1,"重複","")</f>
        <v/>
      </c>
    </row>
    <row r="562" spans="1:17" s="78" customFormat="1" ht="25.9" customHeight="1" x14ac:dyDescent="0.15">
      <c r="A562" s="1143"/>
      <c r="B562" s="1143"/>
      <c r="C562" s="1143"/>
      <c r="D562" s="1143"/>
      <c r="E562" s="1143"/>
      <c r="F562" s="1143"/>
      <c r="G562" s="516"/>
      <c r="H562" s="587" t="s">
        <v>846</v>
      </c>
      <c r="I562" s="644"/>
      <c r="J562" s="736"/>
      <c r="K562" s="740"/>
      <c r="L562" s="736"/>
      <c r="M562" s="736"/>
      <c r="N562" s="581"/>
      <c r="O562" s="592"/>
      <c r="P562" s="592"/>
      <c r="Q562" s="627" t="str">
        <f>IF(COUNTIF($H$5:H562,H562)&gt;1,"重複","")</f>
        <v/>
      </c>
    </row>
    <row r="563" spans="1:17" s="78" customFormat="1" ht="25.9" customHeight="1" x14ac:dyDescent="0.15">
      <c r="A563" s="1143">
        <v>883201</v>
      </c>
      <c r="B563" s="1143"/>
      <c r="C563" s="1143"/>
      <c r="D563" s="1143"/>
      <c r="E563" s="1143"/>
      <c r="F563" s="1143"/>
      <c r="G563" s="526"/>
      <c r="H563" s="585">
        <v>883201</v>
      </c>
      <c r="I563" s="646" t="s">
        <v>583</v>
      </c>
      <c r="J563" s="736"/>
      <c r="K563" s="740"/>
      <c r="L563" s="736"/>
      <c r="M563" s="736"/>
      <c r="N563" s="581"/>
      <c r="O563" s="595">
        <v>1815.0000000000002</v>
      </c>
      <c r="P563" s="595">
        <v>2024</v>
      </c>
      <c r="Q563" s="627" t="str">
        <f>IF(COUNTIF($H$5:H563,H563)&gt;1,"重複","")</f>
        <v/>
      </c>
    </row>
    <row r="564" spans="1:17" s="78" customFormat="1" ht="25.9" customHeight="1" x14ac:dyDescent="0.15">
      <c r="A564" s="1143">
        <v>883202</v>
      </c>
      <c r="B564" s="1143"/>
      <c r="C564" s="1143"/>
      <c r="D564" s="1143"/>
      <c r="E564" s="1143"/>
      <c r="F564" s="1143"/>
      <c r="G564" s="526"/>
      <c r="H564" s="585">
        <v>883202</v>
      </c>
      <c r="I564" s="646" t="s">
        <v>584</v>
      </c>
      <c r="J564" s="736"/>
      <c r="K564" s="740"/>
      <c r="L564" s="736"/>
      <c r="M564" s="736"/>
      <c r="N564" s="581"/>
      <c r="O564" s="595">
        <v>1815.0000000000002</v>
      </c>
      <c r="P564" s="595">
        <v>2024</v>
      </c>
      <c r="Q564" s="627" t="str">
        <f>IF(COUNTIF($H$5:H564,H564)&gt;1,"重複","")</f>
        <v/>
      </c>
    </row>
    <row r="565" spans="1:17" s="78" customFormat="1" ht="25.9" customHeight="1" x14ac:dyDescent="0.15">
      <c r="A565" s="1143">
        <v>883203</v>
      </c>
      <c r="B565" s="1143"/>
      <c r="C565" s="1143"/>
      <c r="D565" s="1143"/>
      <c r="E565" s="1143"/>
      <c r="F565" s="1143"/>
      <c r="G565" s="526"/>
      <c r="H565" s="585">
        <v>883203</v>
      </c>
      <c r="I565" s="646" t="s">
        <v>585</v>
      </c>
      <c r="J565" s="736"/>
      <c r="K565" s="740"/>
      <c r="L565" s="736"/>
      <c r="M565" s="736"/>
      <c r="N565" s="581"/>
      <c r="O565" s="595">
        <v>1815.0000000000002</v>
      </c>
      <c r="P565" s="595">
        <v>2024</v>
      </c>
      <c r="Q565" s="627" t="str">
        <f>IF(COUNTIF($H$5:H565,H565)&gt;1,"重複","")</f>
        <v/>
      </c>
    </row>
    <row r="566" spans="1:17" s="78" customFormat="1" ht="25.9" customHeight="1" x14ac:dyDescent="0.15">
      <c r="A566" s="1143">
        <v>883204</v>
      </c>
      <c r="B566" s="1143"/>
      <c r="C566" s="1143"/>
      <c r="D566" s="1143"/>
      <c r="E566" s="1143"/>
      <c r="F566" s="1143"/>
      <c r="G566" s="526"/>
      <c r="H566" s="586">
        <v>883204</v>
      </c>
      <c r="I566" s="655" t="s">
        <v>586</v>
      </c>
      <c r="J566" s="736"/>
      <c r="K566" s="740"/>
      <c r="L566" s="736"/>
      <c r="M566" s="736"/>
      <c r="N566" s="581"/>
      <c r="O566" s="595">
        <v>1815.0000000000002</v>
      </c>
      <c r="P566" s="595">
        <v>2024</v>
      </c>
      <c r="Q566" s="627" t="str">
        <f>IF(COUNTIF($H$5:H566,H566)&gt;1,"重複","")</f>
        <v/>
      </c>
    </row>
    <row r="567" spans="1:17" s="78" customFormat="1" ht="25.9" customHeight="1" x14ac:dyDescent="0.15">
      <c r="A567" s="1143">
        <v>883205</v>
      </c>
      <c r="B567" s="1143"/>
      <c r="C567" s="1143"/>
      <c r="D567" s="1143"/>
      <c r="E567" s="1143"/>
      <c r="F567" s="1143"/>
      <c r="G567" s="526"/>
      <c r="H567" s="585">
        <v>883205</v>
      </c>
      <c r="I567" s="646" t="s">
        <v>587</v>
      </c>
      <c r="J567" s="736"/>
      <c r="K567" s="740"/>
      <c r="L567" s="736"/>
      <c r="M567" s="736"/>
      <c r="N567" s="581"/>
      <c r="O567" s="595">
        <v>1815.0000000000002</v>
      </c>
      <c r="P567" s="595">
        <v>2024</v>
      </c>
      <c r="Q567" s="627" t="str">
        <f>IF(COUNTIF($H$5:H567,H567)&gt;1,"重複","")</f>
        <v/>
      </c>
    </row>
    <row r="568" spans="1:17" s="78" customFormat="1" ht="25.9" customHeight="1" x14ac:dyDescent="0.15">
      <c r="A568" s="1143">
        <v>883206</v>
      </c>
      <c r="B568" s="1143"/>
      <c r="C568" s="1143"/>
      <c r="D568" s="1143"/>
      <c r="E568" s="1143"/>
      <c r="F568" s="1143"/>
      <c r="G568" s="526"/>
      <c r="H568" s="586">
        <v>883206</v>
      </c>
      <c r="I568" s="655" t="s">
        <v>588</v>
      </c>
      <c r="J568" s="736"/>
      <c r="K568" s="740"/>
      <c r="L568" s="736"/>
      <c r="M568" s="736"/>
      <c r="N568" s="581"/>
      <c r="O568" s="595">
        <v>1815.0000000000002</v>
      </c>
      <c r="P568" s="595">
        <v>2024</v>
      </c>
      <c r="Q568" s="627" t="str">
        <f>IF(COUNTIF($H$5:H568,H568)&gt;1,"重複","")</f>
        <v/>
      </c>
    </row>
    <row r="569" spans="1:17" s="78" customFormat="1" ht="25.9" customHeight="1" x14ac:dyDescent="0.15">
      <c r="A569" s="1143"/>
      <c r="B569" s="1143"/>
      <c r="C569" s="1143"/>
      <c r="D569" s="1143"/>
      <c r="E569" s="1143"/>
      <c r="F569" s="1143"/>
      <c r="G569" s="526"/>
      <c r="H569" s="588" t="s">
        <v>1252</v>
      </c>
      <c r="I569" s="662"/>
      <c r="J569" s="736"/>
      <c r="K569" s="740"/>
      <c r="L569" s="736"/>
      <c r="M569" s="736"/>
      <c r="N569" s="581"/>
      <c r="O569" s="592"/>
      <c r="P569" s="592"/>
      <c r="Q569" s="627" t="str">
        <f>IF(COUNTIF($H$5:H569,H569)&gt;1,"重複","")</f>
        <v/>
      </c>
    </row>
    <row r="570" spans="1:17" s="78" customFormat="1" ht="25.9" customHeight="1" x14ac:dyDescent="0.15">
      <c r="A570" s="1143">
        <v>883301</v>
      </c>
      <c r="B570" s="1143"/>
      <c r="C570" s="1143"/>
      <c r="D570" s="1143"/>
      <c r="E570" s="1143"/>
      <c r="F570" s="1143"/>
      <c r="G570" s="526"/>
      <c r="H570" s="585">
        <v>883301</v>
      </c>
      <c r="I570" s="646" t="s">
        <v>1253</v>
      </c>
      <c r="J570" s="736"/>
      <c r="K570" s="740"/>
      <c r="L570" s="736"/>
      <c r="M570" s="736"/>
      <c r="N570" s="581"/>
      <c r="O570" s="595">
        <v>2046.0000000000002</v>
      </c>
      <c r="P570" s="595">
        <v>2277</v>
      </c>
      <c r="Q570" s="627" t="str">
        <f>IF(COUNTIF($H$5:H570,H570)&gt;1,"重複","")</f>
        <v/>
      </c>
    </row>
    <row r="571" spans="1:17" s="78" customFormat="1" ht="25.9" customHeight="1" x14ac:dyDescent="0.15">
      <c r="A571" s="1143">
        <v>883302</v>
      </c>
      <c r="B571" s="1143"/>
      <c r="C571" s="1143"/>
      <c r="D571" s="1143"/>
      <c r="E571" s="1143"/>
      <c r="F571" s="1143"/>
      <c r="G571" s="526"/>
      <c r="H571" s="586">
        <v>883302</v>
      </c>
      <c r="I571" s="655" t="s">
        <v>1254</v>
      </c>
      <c r="J571" s="736"/>
      <c r="K571" s="740"/>
      <c r="L571" s="736"/>
      <c r="M571" s="736"/>
      <c r="N571" s="581"/>
      <c r="O571" s="595">
        <v>2046.0000000000002</v>
      </c>
      <c r="P571" s="595">
        <v>2277</v>
      </c>
      <c r="Q571" s="627" t="str">
        <f>IF(COUNTIF($H$5:H571,H571)&gt;1,"重複","")</f>
        <v/>
      </c>
    </row>
    <row r="572" spans="1:17" s="78" customFormat="1" ht="25.9" customHeight="1" x14ac:dyDescent="0.15">
      <c r="A572" s="1143">
        <v>883303</v>
      </c>
      <c r="B572" s="1143"/>
      <c r="C572" s="1143"/>
      <c r="D572" s="1143"/>
      <c r="E572" s="1143"/>
      <c r="F572" s="1143"/>
      <c r="G572" s="526"/>
      <c r="H572" s="586">
        <v>883303</v>
      </c>
      <c r="I572" s="655" t="s">
        <v>1255</v>
      </c>
      <c r="J572" s="736"/>
      <c r="K572" s="740"/>
      <c r="L572" s="736"/>
      <c r="M572" s="736"/>
      <c r="N572" s="581"/>
      <c r="O572" s="595">
        <v>2046.0000000000002</v>
      </c>
      <c r="P572" s="595">
        <v>2277</v>
      </c>
      <c r="Q572" s="627" t="str">
        <f>IF(COUNTIF($H$5:H572,H572)&gt;1,"重複","")</f>
        <v/>
      </c>
    </row>
    <row r="573" spans="1:17" s="78" customFormat="1" ht="25.9" customHeight="1" x14ac:dyDescent="0.15">
      <c r="A573" s="1143">
        <v>883304</v>
      </c>
      <c r="B573" s="1143"/>
      <c r="C573" s="1143"/>
      <c r="D573" s="1143"/>
      <c r="E573" s="1143"/>
      <c r="F573" s="1143"/>
      <c r="G573" s="526"/>
      <c r="H573" s="586">
        <v>883304</v>
      </c>
      <c r="I573" s="655" t="s">
        <v>1256</v>
      </c>
      <c r="J573" s="736"/>
      <c r="K573" s="740"/>
      <c r="L573" s="736"/>
      <c r="M573" s="736"/>
      <c r="N573" s="581"/>
      <c r="O573" s="595">
        <v>2046.0000000000002</v>
      </c>
      <c r="P573" s="595">
        <v>2277</v>
      </c>
      <c r="Q573" s="627" t="str">
        <f>IF(COUNTIF($H$5:H573,H573)&gt;1,"重複","")</f>
        <v/>
      </c>
    </row>
    <row r="574" spans="1:17" s="78" customFormat="1" ht="25.9" customHeight="1" x14ac:dyDescent="0.15">
      <c r="A574" s="1143">
        <v>883306</v>
      </c>
      <c r="B574" s="1143"/>
      <c r="C574" s="1143"/>
      <c r="D574" s="1143"/>
      <c r="E574" s="1143"/>
      <c r="F574" s="1143"/>
      <c r="G574" s="526"/>
      <c r="H574" s="586">
        <v>883306</v>
      </c>
      <c r="I574" s="655" t="s">
        <v>1257</v>
      </c>
      <c r="J574" s="736"/>
      <c r="K574" s="740"/>
      <c r="L574" s="736"/>
      <c r="M574" s="736"/>
      <c r="N574" s="581"/>
      <c r="O574" s="595">
        <v>2046.0000000000002</v>
      </c>
      <c r="P574" s="595">
        <v>2277</v>
      </c>
      <c r="Q574" s="627" t="str">
        <f>IF(COUNTIF($H$5:H574,H574)&gt;1,"重複","")</f>
        <v/>
      </c>
    </row>
    <row r="575" spans="1:17" s="78" customFormat="1" ht="25.9" customHeight="1" x14ac:dyDescent="0.15">
      <c r="A575" s="1143">
        <v>883307</v>
      </c>
      <c r="B575" s="1143"/>
      <c r="C575" s="1143"/>
      <c r="D575" s="1143"/>
      <c r="E575" s="1143"/>
      <c r="F575" s="1143"/>
      <c r="G575" s="526"/>
      <c r="H575" s="585">
        <v>883307</v>
      </c>
      <c r="I575" s="646" t="s">
        <v>1258</v>
      </c>
      <c r="J575" s="736"/>
      <c r="K575" s="740"/>
      <c r="L575" s="736"/>
      <c r="M575" s="736"/>
      <c r="N575" s="581"/>
      <c r="O575" s="595">
        <v>2046.0000000000002</v>
      </c>
      <c r="P575" s="595">
        <v>2277</v>
      </c>
      <c r="Q575" s="627" t="str">
        <f>IF(COUNTIF($H$5:H575,H575)&gt;1,"重複","")</f>
        <v/>
      </c>
    </row>
    <row r="576" spans="1:17" s="78" customFormat="1" ht="25.9" customHeight="1" x14ac:dyDescent="0.15">
      <c r="A576" s="1143">
        <v>883308</v>
      </c>
      <c r="B576" s="1143"/>
      <c r="C576" s="1143"/>
      <c r="D576" s="1143"/>
      <c r="E576" s="1143"/>
      <c r="F576" s="1143"/>
      <c r="G576" s="526"/>
      <c r="H576" s="585">
        <v>883308</v>
      </c>
      <c r="I576" s="646" t="s">
        <v>1259</v>
      </c>
      <c r="J576" s="736"/>
      <c r="K576" s="740"/>
      <c r="L576" s="736"/>
      <c r="M576" s="736"/>
      <c r="N576" s="581"/>
      <c r="O576" s="595">
        <v>2046.0000000000002</v>
      </c>
      <c r="P576" s="595">
        <v>2277</v>
      </c>
      <c r="Q576" s="627" t="str">
        <f>IF(COUNTIF($H$5:H576,H576)&gt;1,"重複","")</f>
        <v/>
      </c>
    </row>
    <row r="577" spans="1:17" s="78" customFormat="1" ht="25.9" customHeight="1" x14ac:dyDescent="0.15">
      <c r="A577" s="1143">
        <v>883309</v>
      </c>
      <c r="B577" s="1143"/>
      <c r="C577" s="1143"/>
      <c r="D577" s="1143"/>
      <c r="E577" s="1143"/>
      <c r="F577" s="1143"/>
      <c r="G577" s="526"/>
      <c r="H577" s="585">
        <v>883309</v>
      </c>
      <c r="I577" s="646" t="s">
        <v>1260</v>
      </c>
      <c r="J577" s="736"/>
      <c r="K577" s="740"/>
      <c r="L577" s="736"/>
      <c r="M577" s="736"/>
      <c r="N577" s="581"/>
      <c r="O577" s="595">
        <v>2046.0000000000002</v>
      </c>
      <c r="P577" s="595">
        <v>2277</v>
      </c>
      <c r="Q577" s="627" t="str">
        <f>IF(COUNTIF($H$5:H577,H577)&gt;1,"重複","")</f>
        <v/>
      </c>
    </row>
    <row r="578" spans="1:17" s="78" customFormat="1" ht="25.9" customHeight="1" x14ac:dyDescent="0.15">
      <c r="A578" s="1143"/>
      <c r="B578" s="1143"/>
      <c r="C578" s="1143"/>
      <c r="D578" s="1143"/>
      <c r="E578" s="1143"/>
      <c r="F578" s="1143"/>
      <c r="G578" s="526"/>
      <c r="H578" s="587" t="s">
        <v>1261</v>
      </c>
      <c r="I578" s="662"/>
      <c r="J578" s="736"/>
      <c r="K578" s="740"/>
      <c r="L578" s="736"/>
      <c r="M578" s="736"/>
      <c r="N578" s="581"/>
      <c r="O578" s="592"/>
      <c r="P578" s="592"/>
      <c r="Q578" s="627" t="str">
        <f>IF(COUNTIF($H$5:H578,H578)&gt;1,"重複","")</f>
        <v/>
      </c>
    </row>
    <row r="579" spans="1:17" s="78" customFormat="1" ht="25.9" customHeight="1" x14ac:dyDescent="0.15">
      <c r="A579" s="1143">
        <v>883401</v>
      </c>
      <c r="B579" s="1143"/>
      <c r="C579" s="1143"/>
      <c r="D579" s="1143"/>
      <c r="E579" s="1143"/>
      <c r="F579" s="1143"/>
      <c r="G579" s="526"/>
      <c r="H579" s="585">
        <v>883401</v>
      </c>
      <c r="I579" s="646" t="s">
        <v>1262</v>
      </c>
      <c r="J579" s="736"/>
      <c r="K579" s="740"/>
      <c r="L579" s="736"/>
      <c r="M579" s="736"/>
      <c r="N579" s="581"/>
      <c r="O579" s="595">
        <v>2046.0000000000002</v>
      </c>
      <c r="P579" s="595">
        <v>2277</v>
      </c>
      <c r="Q579" s="627" t="str">
        <f>IF(COUNTIF($H$5:H579,H579)&gt;1,"重複","")</f>
        <v/>
      </c>
    </row>
    <row r="580" spans="1:17" s="78" customFormat="1" ht="25.9" customHeight="1" x14ac:dyDescent="0.15">
      <c r="A580" s="1143">
        <v>883402</v>
      </c>
      <c r="B580" s="1143"/>
      <c r="C580" s="1143"/>
      <c r="D580" s="1143"/>
      <c r="E580" s="1143"/>
      <c r="F580" s="1143"/>
      <c r="G580" s="526"/>
      <c r="H580" s="585">
        <v>883402</v>
      </c>
      <c r="I580" s="646" t="s">
        <v>1263</v>
      </c>
      <c r="J580" s="736"/>
      <c r="K580" s="740"/>
      <c r="L580" s="736"/>
      <c r="M580" s="736"/>
      <c r="N580" s="581"/>
      <c r="O580" s="595">
        <v>2046.0000000000002</v>
      </c>
      <c r="P580" s="595">
        <v>2277</v>
      </c>
      <c r="Q580" s="627" t="str">
        <f>IF(COUNTIF($H$5:H580,H580)&gt;1,"重複","")</f>
        <v/>
      </c>
    </row>
    <row r="581" spans="1:17" s="78" customFormat="1" ht="25.9" customHeight="1" x14ac:dyDescent="0.15">
      <c r="A581" s="1143">
        <v>883404</v>
      </c>
      <c r="B581" s="1143"/>
      <c r="C581" s="1143"/>
      <c r="D581" s="1143"/>
      <c r="E581" s="1143"/>
      <c r="F581" s="1143"/>
      <c r="G581" s="526"/>
      <c r="H581" s="585">
        <v>883404</v>
      </c>
      <c r="I581" s="646" t="s">
        <v>1264</v>
      </c>
      <c r="J581" s="736"/>
      <c r="K581" s="740"/>
      <c r="L581" s="736"/>
      <c r="M581" s="736"/>
      <c r="N581" s="581"/>
      <c r="O581" s="595">
        <v>2046.0000000000002</v>
      </c>
      <c r="P581" s="595">
        <v>2277</v>
      </c>
      <c r="Q581" s="627" t="str">
        <f>IF(COUNTIF($H$5:H581,H581)&gt;1,"重複","")</f>
        <v/>
      </c>
    </row>
    <row r="582" spans="1:17" s="78" customFormat="1" ht="25.9" customHeight="1" x14ac:dyDescent="0.15">
      <c r="A582" s="1143">
        <v>883405</v>
      </c>
      <c r="B582" s="1143"/>
      <c r="C582" s="1143"/>
      <c r="D582" s="1143"/>
      <c r="E582" s="1143"/>
      <c r="F582" s="1143"/>
      <c r="G582" s="526"/>
      <c r="H582" s="585">
        <v>883405</v>
      </c>
      <c r="I582" s="646" t="s">
        <v>1265</v>
      </c>
      <c r="J582" s="736"/>
      <c r="K582" s="740"/>
      <c r="L582" s="736"/>
      <c r="M582" s="736"/>
      <c r="N582" s="581"/>
      <c r="O582" s="595">
        <v>2046.0000000000002</v>
      </c>
      <c r="P582" s="595">
        <v>2277</v>
      </c>
      <c r="Q582" s="627" t="str">
        <f>IF(COUNTIF($H$5:H582,H582)&gt;1,"重複","")</f>
        <v/>
      </c>
    </row>
    <row r="583" spans="1:17" s="78" customFormat="1" ht="25.9" customHeight="1" x14ac:dyDescent="0.15">
      <c r="A583" s="1143">
        <v>883406</v>
      </c>
      <c r="B583" s="1143"/>
      <c r="C583" s="1143"/>
      <c r="D583" s="1143"/>
      <c r="E583" s="1143"/>
      <c r="F583" s="1143"/>
      <c r="G583" s="526"/>
      <c r="H583" s="586">
        <v>883406</v>
      </c>
      <c r="I583" s="655" t="s">
        <v>1266</v>
      </c>
      <c r="J583" s="736"/>
      <c r="K583" s="740"/>
      <c r="L583" s="736"/>
      <c r="M583" s="736"/>
      <c r="N583" s="581"/>
      <c r="O583" s="595">
        <v>2046.0000000000002</v>
      </c>
      <c r="P583" s="595">
        <v>2277</v>
      </c>
      <c r="Q583" s="627" t="str">
        <f>IF(COUNTIF($H$5:H583,H583)&gt;1,"重複","")</f>
        <v/>
      </c>
    </row>
    <row r="584" spans="1:17" s="78" customFormat="1" ht="25.9" customHeight="1" x14ac:dyDescent="0.15">
      <c r="A584" s="1143">
        <v>883407</v>
      </c>
      <c r="B584" s="1143"/>
      <c r="C584" s="1143"/>
      <c r="D584" s="1143"/>
      <c r="E584" s="1143"/>
      <c r="F584" s="1143"/>
      <c r="G584" s="526"/>
      <c r="H584" s="585">
        <v>883407</v>
      </c>
      <c r="I584" s="646" t="s">
        <v>1267</v>
      </c>
      <c r="J584" s="736"/>
      <c r="K584" s="740"/>
      <c r="L584" s="736"/>
      <c r="M584" s="736"/>
      <c r="N584" s="581"/>
      <c r="O584" s="595">
        <v>2046.0000000000002</v>
      </c>
      <c r="P584" s="595">
        <v>2277</v>
      </c>
      <c r="Q584" s="627" t="str">
        <f>IF(COUNTIF($H$5:H584,H584)&gt;1,"重複","")</f>
        <v/>
      </c>
    </row>
    <row r="585" spans="1:17" s="78" customFormat="1" ht="25.9" customHeight="1" x14ac:dyDescent="0.15">
      <c r="A585" s="1143">
        <v>883408</v>
      </c>
      <c r="B585" s="1143"/>
      <c r="C585" s="1143"/>
      <c r="D585" s="1143"/>
      <c r="E585" s="1143"/>
      <c r="F585" s="1143"/>
      <c r="G585" s="526"/>
      <c r="H585" s="585">
        <v>883408</v>
      </c>
      <c r="I585" s="646" t="s">
        <v>1268</v>
      </c>
      <c r="J585" s="736"/>
      <c r="K585" s="740"/>
      <c r="L585" s="736"/>
      <c r="M585" s="736"/>
      <c r="N585" s="581"/>
      <c r="O585" s="595">
        <v>2046.0000000000002</v>
      </c>
      <c r="P585" s="595">
        <v>2277</v>
      </c>
      <c r="Q585" s="627" t="str">
        <f>IF(COUNTIF($H$5:H585,H585)&gt;1,"重複","")</f>
        <v/>
      </c>
    </row>
    <row r="586" spans="1:17" s="78" customFormat="1" ht="25.9" customHeight="1" x14ac:dyDescent="0.15">
      <c r="A586" s="1143">
        <v>883409</v>
      </c>
      <c r="B586" s="1143"/>
      <c r="C586" s="1143"/>
      <c r="D586" s="1143"/>
      <c r="E586" s="1143"/>
      <c r="F586" s="1143"/>
      <c r="G586" s="526"/>
      <c r="H586" s="585">
        <v>883409</v>
      </c>
      <c r="I586" s="646" t="s">
        <v>1269</v>
      </c>
      <c r="J586" s="736"/>
      <c r="K586" s="740"/>
      <c r="L586" s="736"/>
      <c r="M586" s="736"/>
      <c r="N586" s="581"/>
      <c r="O586" s="595">
        <v>2046.0000000000002</v>
      </c>
      <c r="P586" s="595">
        <v>2277</v>
      </c>
      <c r="Q586" s="627" t="str">
        <f>IF(COUNTIF($H$5:H586,H586)&gt;1,"重複","")</f>
        <v/>
      </c>
    </row>
    <row r="587" spans="1:17" s="78" customFormat="1" ht="25.9" customHeight="1" x14ac:dyDescent="0.15">
      <c r="A587" s="1143">
        <v>883410</v>
      </c>
      <c r="B587" s="1143"/>
      <c r="C587" s="1143"/>
      <c r="D587" s="1143"/>
      <c r="E587" s="1143"/>
      <c r="F587" s="1143"/>
      <c r="G587" s="526"/>
      <c r="H587" s="585">
        <v>883410</v>
      </c>
      <c r="I587" s="646" t="s">
        <v>1270</v>
      </c>
      <c r="J587" s="736"/>
      <c r="K587" s="740"/>
      <c r="L587" s="736"/>
      <c r="M587" s="736"/>
      <c r="N587" s="581"/>
      <c r="O587" s="595">
        <v>2046.0000000000002</v>
      </c>
      <c r="P587" s="595">
        <v>2277</v>
      </c>
      <c r="Q587" s="627" t="str">
        <f>IF(COUNTIF($H$5:H587,H587)&gt;1,"重複","")</f>
        <v/>
      </c>
    </row>
    <row r="588" spans="1:17" s="78" customFormat="1" ht="25.9" customHeight="1" x14ac:dyDescent="0.15">
      <c r="A588" s="1143"/>
      <c r="B588" s="1143"/>
      <c r="C588" s="1143"/>
      <c r="D588" s="1143"/>
      <c r="E588" s="1143"/>
      <c r="F588" s="1143"/>
      <c r="G588" s="526"/>
      <c r="H588" s="587" t="s">
        <v>847</v>
      </c>
      <c r="I588" s="662"/>
      <c r="J588" s="736"/>
      <c r="K588" s="740"/>
      <c r="L588" s="736"/>
      <c r="M588" s="736"/>
      <c r="N588" s="581"/>
      <c r="O588" s="592"/>
      <c r="P588" s="592"/>
      <c r="Q588" s="627" t="str">
        <f>IF(COUNTIF($H$5:H588,H588)&gt;1,"重複","")</f>
        <v/>
      </c>
    </row>
    <row r="589" spans="1:17" s="78" customFormat="1" ht="25.9" customHeight="1" x14ac:dyDescent="0.15">
      <c r="A589" s="1143">
        <v>883501</v>
      </c>
      <c r="B589" s="1143"/>
      <c r="C589" s="1143"/>
      <c r="D589" s="1143"/>
      <c r="E589" s="1143"/>
      <c r="F589" s="1143"/>
      <c r="G589" s="526"/>
      <c r="H589" s="585">
        <v>883501</v>
      </c>
      <c r="I589" s="646" t="s">
        <v>90</v>
      </c>
      <c r="J589" s="736"/>
      <c r="K589" s="740"/>
      <c r="L589" s="736"/>
      <c r="M589" s="736"/>
      <c r="N589" s="581"/>
      <c r="O589" s="595">
        <v>25410.000000000004</v>
      </c>
      <c r="P589" s="595">
        <v>28215</v>
      </c>
      <c r="Q589" s="627" t="str">
        <f>IF(COUNTIF($H$5:H589,H589)&gt;1,"重複","")</f>
        <v/>
      </c>
    </row>
    <row r="590" spans="1:17" s="78" customFormat="1" ht="25.9" customHeight="1" x14ac:dyDescent="0.15">
      <c r="A590" s="1143">
        <v>883502</v>
      </c>
      <c r="B590" s="1143"/>
      <c r="C590" s="1143"/>
      <c r="D590" s="1143"/>
      <c r="E590" s="1143"/>
      <c r="F590" s="1143"/>
      <c r="G590" s="526"/>
      <c r="H590" s="589">
        <v>883502</v>
      </c>
      <c r="I590" s="816" t="s">
        <v>589</v>
      </c>
      <c r="J590" s="817"/>
      <c r="K590" s="839"/>
      <c r="L590" s="817"/>
      <c r="M590" s="817"/>
      <c r="N590" s="818"/>
      <c r="O590" s="819">
        <v>25410.000000000004</v>
      </c>
      <c r="P590" s="819">
        <v>28215</v>
      </c>
      <c r="Q590" s="627" t="str">
        <f>IF(COUNTIF($H$5:H590,H590)&gt;1,"重複","")</f>
        <v/>
      </c>
    </row>
    <row r="591" spans="1:17" s="78" customFormat="1" ht="25.9" customHeight="1" x14ac:dyDescent="0.15">
      <c r="A591" s="1143"/>
      <c r="B591" s="1143"/>
      <c r="C591" s="1143"/>
      <c r="D591" s="1143"/>
      <c r="E591" s="1143"/>
      <c r="F591" s="1143"/>
      <c r="G591" s="526"/>
      <c r="H591" s="590"/>
      <c r="I591" s="651"/>
      <c r="J591" s="779"/>
      <c r="K591" s="828"/>
      <c r="L591" s="779"/>
      <c r="M591" s="779"/>
      <c r="N591" s="779"/>
      <c r="O591" s="651"/>
      <c r="P591" s="651"/>
      <c r="Q591" s="627" t="str">
        <f>IF(COUNTIF($H$5:H591,H591)&gt;1,"重複","")</f>
        <v/>
      </c>
    </row>
    <row r="592" spans="1:17" s="78" customFormat="1" ht="25.9" customHeight="1" x14ac:dyDescent="0.15">
      <c r="A592" s="1143"/>
      <c r="B592" s="1143"/>
      <c r="C592" s="1143"/>
      <c r="D592" s="1143"/>
      <c r="E592" s="1143"/>
      <c r="F592" s="1143"/>
      <c r="G592" s="526"/>
      <c r="H592" s="582" t="s">
        <v>900</v>
      </c>
      <c r="I592" s="604"/>
      <c r="J592" s="626"/>
      <c r="K592" s="639"/>
      <c r="L592" s="626"/>
      <c r="M592" s="626"/>
      <c r="N592" s="626"/>
      <c r="O592" s="604"/>
      <c r="P592" s="604"/>
      <c r="Q592" s="627" t="str">
        <f>IF(COUNTIF($H$5:H592,H592)&gt;1,"重複","")</f>
        <v/>
      </c>
    </row>
    <row r="593" spans="1:17" s="78" customFormat="1" ht="25.9" customHeight="1" x14ac:dyDescent="0.15">
      <c r="A593" s="1143"/>
      <c r="B593" s="1143"/>
      <c r="C593" s="1143"/>
      <c r="D593" s="1143"/>
      <c r="E593" s="1143"/>
      <c r="F593" s="1143"/>
      <c r="G593" s="526"/>
      <c r="H593" s="591" t="s">
        <v>216</v>
      </c>
      <c r="I593" s="712"/>
      <c r="J593" s="736"/>
      <c r="K593" s="740"/>
      <c r="L593" s="736"/>
      <c r="M593" s="736"/>
      <c r="N593" s="581"/>
      <c r="O593" s="592"/>
      <c r="P593" s="592"/>
      <c r="Q593" s="627" t="str">
        <f>IF(COUNTIF($H$5:H593,H593)&gt;1,"重複","")</f>
        <v/>
      </c>
    </row>
    <row r="594" spans="1:17" s="78" customFormat="1" ht="25.9" customHeight="1" x14ac:dyDescent="0.15">
      <c r="A594" s="1143">
        <v>781101</v>
      </c>
      <c r="B594" s="1143"/>
      <c r="C594" s="1143"/>
      <c r="D594" s="1143"/>
      <c r="E594" s="1143"/>
      <c r="F594" s="1143"/>
      <c r="G594" s="526"/>
      <c r="H594" s="663">
        <v>781101</v>
      </c>
      <c r="I594" s="713" t="s">
        <v>669</v>
      </c>
      <c r="J594" s="736"/>
      <c r="K594" s="740"/>
      <c r="L594" s="736"/>
      <c r="M594" s="736"/>
      <c r="N594" s="581"/>
      <c r="O594" s="659">
        <v>3421</v>
      </c>
      <c r="P594" s="659">
        <v>3806</v>
      </c>
      <c r="Q594" s="627" t="str">
        <f>IF(COUNTIF($H$5:H594,H594)&gt;1,"重複","")</f>
        <v/>
      </c>
    </row>
    <row r="595" spans="1:17" s="78" customFormat="1" ht="25.9" customHeight="1" x14ac:dyDescent="0.15">
      <c r="A595" s="1143">
        <v>781102</v>
      </c>
      <c r="B595" s="1143"/>
      <c r="C595" s="1143"/>
      <c r="D595" s="1143"/>
      <c r="E595" s="1143"/>
      <c r="F595" s="1143"/>
      <c r="G595" s="526"/>
      <c r="H595" s="663">
        <v>781102</v>
      </c>
      <c r="I595" s="713" t="s">
        <v>590</v>
      </c>
      <c r="J595" s="736"/>
      <c r="K595" s="740"/>
      <c r="L595" s="736"/>
      <c r="M595" s="736"/>
      <c r="N595" s="581"/>
      <c r="O595" s="659">
        <v>1969</v>
      </c>
      <c r="P595" s="659">
        <v>2189</v>
      </c>
      <c r="Q595" s="627" t="str">
        <f>IF(COUNTIF($H$5:H595,H595)&gt;1,"重複","")</f>
        <v/>
      </c>
    </row>
    <row r="596" spans="1:17" s="78" customFormat="1" ht="25.9" customHeight="1" x14ac:dyDescent="0.15">
      <c r="A596" s="1143">
        <v>781103</v>
      </c>
      <c r="B596" s="1143"/>
      <c r="C596" s="1143"/>
      <c r="D596" s="1143"/>
      <c r="E596" s="1143"/>
      <c r="F596" s="1143"/>
      <c r="G596" s="526"/>
      <c r="H596" s="663">
        <v>781103</v>
      </c>
      <c r="I596" s="713" t="s">
        <v>591</v>
      </c>
      <c r="J596" s="736"/>
      <c r="K596" s="740"/>
      <c r="L596" s="736"/>
      <c r="M596" s="736"/>
      <c r="N596" s="581"/>
      <c r="O596" s="659">
        <v>1342</v>
      </c>
      <c r="P596" s="659">
        <v>1496</v>
      </c>
      <c r="Q596" s="627" t="str">
        <f>IF(COUNTIF($H$5:H596,H596)&gt;1,"重複","")</f>
        <v/>
      </c>
    </row>
    <row r="597" spans="1:17" s="78" customFormat="1" ht="25.9" customHeight="1" x14ac:dyDescent="0.15">
      <c r="A597" s="1143">
        <v>781104</v>
      </c>
      <c r="B597" s="1143"/>
      <c r="C597" s="1143"/>
      <c r="D597" s="1143"/>
      <c r="E597" s="1143"/>
      <c r="F597" s="1143"/>
      <c r="G597" s="526"/>
      <c r="H597" s="663">
        <v>781104</v>
      </c>
      <c r="I597" s="713" t="s">
        <v>592</v>
      </c>
      <c r="J597" s="736"/>
      <c r="K597" s="740"/>
      <c r="L597" s="736"/>
      <c r="M597" s="736"/>
      <c r="N597" s="581"/>
      <c r="O597" s="659">
        <v>1045</v>
      </c>
      <c r="P597" s="659">
        <v>1166</v>
      </c>
      <c r="Q597" s="627" t="str">
        <f>IF(COUNTIF($H$5:H597,H597)&gt;1,"重複","")</f>
        <v/>
      </c>
    </row>
    <row r="598" spans="1:17" s="78" customFormat="1" ht="25.9" customHeight="1" x14ac:dyDescent="0.15">
      <c r="A598" s="1143">
        <v>781201</v>
      </c>
      <c r="B598" s="1143"/>
      <c r="C598" s="1143"/>
      <c r="D598" s="1143"/>
      <c r="E598" s="1143"/>
      <c r="F598" s="1143"/>
      <c r="G598" s="526"/>
      <c r="H598" s="663">
        <v>781201</v>
      </c>
      <c r="I598" s="713" t="s">
        <v>593</v>
      </c>
      <c r="J598" s="736"/>
      <c r="K598" s="740"/>
      <c r="L598" s="736"/>
      <c r="M598" s="736"/>
      <c r="N598" s="581"/>
      <c r="O598" s="659">
        <v>3795</v>
      </c>
      <c r="P598" s="659">
        <v>4213</v>
      </c>
      <c r="Q598" s="627" t="str">
        <f>IF(COUNTIF($H$5:H598,H598)&gt;1,"重複","")</f>
        <v/>
      </c>
    </row>
    <row r="599" spans="1:17" s="78" customFormat="1" ht="25.9" customHeight="1" x14ac:dyDescent="0.15">
      <c r="A599" s="1143">
        <v>781202</v>
      </c>
      <c r="B599" s="1143"/>
      <c r="C599" s="1143"/>
      <c r="D599" s="1143"/>
      <c r="E599" s="1143"/>
      <c r="F599" s="1143"/>
      <c r="G599" s="516"/>
      <c r="H599" s="663">
        <v>781202</v>
      </c>
      <c r="I599" s="713" t="s">
        <v>594</v>
      </c>
      <c r="J599" s="736"/>
      <c r="K599" s="740"/>
      <c r="L599" s="736"/>
      <c r="M599" s="736"/>
      <c r="N599" s="581"/>
      <c r="O599" s="659">
        <v>2585</v>
      </c>
      <c r="P599" s="659">
        <v>2871</v>
      </c>
      <c r="Q599" s="627" t="str">
        <f>IF(COUNTIF($H$5:H599,H599)&gt;1,"重複","")</f>
        <v/>
      </c>
    </row>
    <row r="600" spans="1:17" s="78" customFormat="1" ht="25.9" customHeight="1" x14ac:dyDescent="0.15">
      <c r="A600" s="1143">
        <v>781203</v>
      </c>
      <c r="B600" s="1143"/>
      <c r="C600" s="1143"/>
      <c r="D600" s="1143"/>
      <c r="E600" s="1143"/>
      <c r="F600" s="1143"/>
      <c r="G600" s="526"/>
      <c r="H600" s="663">
        <v>781203</v>
      </c>
      <c r="I600" s="713" t="s">
        <v>595</v>
      </c>
      <c r="J600" s="736"/>
      <c r="K600" s="740"/>
      <c r="L600" s="736"/>
      <c r="M600" s="736"/>
      <c r="N600" s="581"/>
      <c r="O600" s="659">
        <v>1782</v>
      </c>
      <c r="P600" s="659">
        <v>1980</v>
      </c>
      <c r="Q600" s="627" t="str">
        <f>IF(COUNTIF($H$5:H600,H600)&gt;1,"重複","")</f>
        <v/>
      </c>
    </row>
    <row r="601" spans="1:17" s="78" customFormat="1" ht="25.9" customHeight="1" x14ac:dyDescent="0.15">
      <c r="A601" s="1143">
        <v>781204</v>
      </c>
      <c r="B601" s="1143"/>
      <c r="C601" s="1143"/>
      <c r="D601" s="1143"/>
      <c r="E601" s="1143"/>
      <c r="F601" s="1143"/>
      <c r="G601" s="526"/>
      <c r="H601" s="663">
        <v>781204</v>
      </c>
      <c r="I601" s="713" t="s">
        <v>596</v>
      </c>
      <c r="J601" s="736"/>
      <c r="K601" s="740"/>
      <c r="L601" s="736"/>
      <c r="M601" s="736"/>
      <c r="N601" s="581"/>
      <c r="O601" s="659">
        <v>1375</v>
      </c>
      <c r="P601" s="659">
        <v>1529</v>
      </c>
      <c r="Q601" s="627" t="str">
        <f>IF(COUNTIF($H$5:H601,H601)&gt;1,"重複","")</f>
        <v/>
      </c>
    </row>
    <row r="602" spans="1:17" s="78" customFormat="1" ht="25.9" customHeight="1" x14ac:dyDescent="0.15">
      <c r="A602" s="1143">
        <v>781301</v>
      </c>
      <c r="B602" s="1143"/>
      <c r="C602" s="1143"/>
      <c r="D602" s="1143"/>
      <c r="E602" s="1143"/>
      <c r="F602" s="1143"/>
      <c r="G602" s="526"/>
      <c r="H602" s="663">
        <v>781301</v>
      </c>
      <c r="I602" s="713" t="s">
        <v>91</v>
      </c>
      <c r="J602" s="736"/>
      <c r="K602" s="740"/>
      <c r="L602" s="736"/>
      <c r="M602" s="736"/>
      <c r="N602" s="581"/>
      <c r="O602" s="659">
        <v>4037</v>
      </c>
      <c r="P602" s="659">
        <v>4488</v>
      </c>
      <c r="Q602" s="627" t="str">
        <f>IF(COUNTIF($H$5:H602,H602)&gt;1,"重複","")</f>
        <v/>
      </c>
    </row>
    <row r="603" spans="1:17" s="78" customFormat="1" ht="25.9" customHeight="1" x14ac:dyDescent="0.15">
      <c r="A603" s="1143">
        <v>781302</v>
      </c>
      <c r="B603" s="1143"/>
      <c r="C603" s="1143"/>
      <c r="D603" s="1143"/>
      <c r="E603" s="1143"/>
      <c r="F603" s="1143"/>
      <c r="G603" s="526"/>
      <c r="H603" s="663">
        <v>781302</v>
      </c>
      <c r="I603" s="713" t="s">
        <v>597</v>
      </c>
      <c r="J603" s="736"/>
      <c r="K603" s="740"/>
      <c r="L603" s="736"/>
      <c r="M603" s="736"/>
      <c r="N603" s="581"/>
      <c r="O603" s="659">
        <v>2574</v>
      </c>
      <c r="P603" s="659">
        <v>2860</v>
      </c>
      <c r="Q603" s="627" t="str">
        <f>IF(COUNTIF($H$5:H603,H603)&gt;1,"重複","")</f>
        <v/>
      </c>
    </row>
    <row r="604" spans="1:17" s="78" customFormat="1" ht="25.9" customHeight="1" x14ac:dyDescent="0.15">
      <c r="A604" s="1143">
        <v>781303</v>
      </c>
      <c r="B604" s="1143"/>
      <c r="C604" s="1143"/>
      <c r="D604" s="1143"/>
      <c r="E604" s="1143"/>
      <c r="F604" s="1143"/>
      <c r="G604" s="526"/>
      <c r="H604" s="663">
        <v>781303</v>
      </c>
      <c r="I604" s="713" t="s">
        <v>598</v>
      </c>
      <c r="J604" s="736"/>
      <c r="K604" s="740"/>
      <c r="L604" s="736"/>
      <c r="M604" s="736"/>
      <c r="N604" s="581"/>
      <c r="O604" s="659">
        <v>1848</v>
      </c>
      <c r="P604" s="659">
        <v>2057</v>
      </c>
      <c r="Q604" s="627" t="str">
        <f>IF(COUNTIF($H$5:H604,H604)&gt;1,"重複","")</f>
        <v/>
      </c>
    </row>
    <row r="605" spans="1:17" s="78" customFormat="1" ht="25.9" customHeight="1" x14ac:dyDescent="0.15">
      <c r="A605" s="1143">
        <v>781304</v>
      </c>
      <c r="B605" s="1143"/>
      <c r="C605" s="1143"/>
      <c r="D605" s="1143"/>
      <c r="E605" s="1143"/>
      <c r="F605" s="1143"/>
      <c r="G605" s="526"/>
      <c r="H605" s="663">
        <v>781304</v>
      </c>
      <c r="I605" s="713" t="s">
        <v>599</v>
      </c>
      <c r="J605" s="736"/>
      <c r="K605" s="740"/>
      <c r="L605" s="736"/>
      <c r="M605" s="736"/>
      <c r="N605" s="581"/>
      <c r="O605" s="659">
        <v>1331</v>
      </c>
      <c r="P605" s="659">
        <v>1485</v>
      </c>
      <c r="Q605" s="627" t="str">
        <f>IF(COUNTIF($H$5:H605,H605)&gt;1,"重複","")</f>
        <v/>
      </c>
    </row>
    <row r="606" spans="1:17" s="78" customFormat="1" ht="25.9" customHeight="1" x14ac:dyDescent="0.15">
      <c r="A606" s="1143"/>
      <c r="B606" s="1143"/>
      <c r="C606" s="1143"/>
      <c r="D606" s="1143"/>
      <c r="E606" s="1143"/>
      <c r="F606" s="1143"/>
      <c r="G606" s="526"/>
      <c r="H606" s="591" t="s">
        <v>848</v>
      </c>
      <c r="I606" s="712"/>
      <c r="J606" s="736"/>
      <c r="K606" s="740"/>
      <c r="L606" s="736"/>
      <c r="M606" s="736"/>
      <c r="N606" s="581"/>
      <c r="O606" s="592"/>
      <c r="P606" s="592"/>
      <c r="Q606" s="627" t="str">
        <f>IF(COUNTIF($H$5:H606,H606)&gt;1,"重複","")</f>
        <v/>
      </c>
    </row>
    <row r="607" spans="1:17" s="78" customFormat="1" ht="25.9" customHeight="1" x14ac:dyDescent="0.15">
      <c r="A607" s="1143">
        <v>881511</v>
      </c>
      <c r="B607" s="1143"/>
      <c r="C607" s="1143"/>
      <c r="D607" s="1143"/>
      <c r="E607" s="1143"/>
      <c r="F607" s="1143"/>
      <c r="G607" s="526"/>
      <c r="H607" s="663">
        <v>881511</v>
      </c>
      <c r="I607" s="713" t="s">
        <v>322</v>
      </c>
      <c r="J607" s="736"/>
      <c r="K607" s="740"/>
      <c r="L607" s="736"/>
      <c r="M607" s="736"/>
      <c r="N607" s="581"/>
      <c r="O607" s="659">
        <v>913</v>
      </c>
      <c r="P607" s="659">
        <v>1023</v>
      </c>
      <c r="Q607" s="627" t="str">
        <f>IF(COUNTIF($H$5:H607,H607)&gt;1,"重複","")</f>
        <v/>
      </c>
    </row>
    <row r="608" spans="1:17" s="78" customFormat="1" ht="25.9" customHeight="1" x14ac:dyDescent="0.15">
      <c r="A608" s="1143">
        <v>881512</v>
      </c>
      <c r="B608" s="1143"/>
      <c r="C608" s="1143"/>
      <c r="D608" s="1143"/>
      <c r="E608" s="1143"/>
      <c r="F608" s="1143"/>
      <c r="G608" s="526"/>
      <c r="H608" s="663">
        <v>881512</v>
      </c>
      <c r="I608" s="713" t="s">
        <v>323</v>
      </c>
      <c r="J608" s="736"/>
      <c r="K608" s="740"/>
      <c r="L608" s="736"/>
      <c r="M608" s="736"/>
      <c r="N608" s="581"/>
      <c r="O608" s="659">
        <v>913</v>
      </c>
      <c r="P608" s="659">
        <v>1023</v>
      </c>
      <c r="Q608" s="627" t="str">
        <f>IF(COUNTIF($H$5:H608,H608)&gt;1,"重複","")</f>
        <v/>
      </c>
    </row>
    <row r="609" spans="1:17" s="78" customFormat="1" ht="25.9" customHeight="1" x14ac:dyDescent="0.15">
      <c r="A609" s="1143">
        <v>881513</v>
      </c>
      <c r="B609" s="1143"/>
      <c r="C609" s="1143"/>
      <c r="D609" s="1143"/>
      <c r="E609" s="1143"/>
      <c r="F609" s="1143"/>
      <c r="G609" s="526"/>
      <c r="H609" s="663">
        <v>881513</v>
      </c>
      <c r="I609" s="713" t="s">
        <v>324</v>
      </c>
      <c r="J609" s="736"/>
      <c r="K609" s="740"/>
      <c r="L609" s="736"/>
      <c r="M609" s="736"/>
      <c r="N609" s="581"/>
      <c r="O609" s="659">
        <v>913</v>
      </c>
      <c r="P609" s="659">
        <v>1023</v>
      </c>
      <c r="Q609" s="627" t="str">
        <f>IF(COUNTIF($H$5:H609,H609)&gt;1,"重複","")</f>
        <v/>
      </c>
    </row>
    <row r="610" spans="1:17" s="78" customFormat="1" ht="25.9" customHeight="1" x14ac:dyDescent="0.15">
      <c r="A610" s="1143">
        <v>881514</v>
      </c>
      <c r="B610" s="1143"/>
      <c r="C610" s="1143"/>
      <c r="D610" s="1143"/>
      <c r="E610" s="1143"/>
      <c r="F610" s="1143"/>
      <c r="G610" s="526"/>
      <c r="H610" s="663">
        <v>881514</v>
      </c>
      <c r="I610" s="713" t="s">
        <v>325</v>
      </c>
      <c r="J610" s="736"/>
      <c r="K610" s="740"/>
      <c r="L610" s="736"/>
      <c r="M610" s="736"/>
      <c r="N610" s="581"/>
      <c r="O610" s="659">
        <v>913</v>
      </c>
      <c r="P610" s="659">
        <v>1023</v>
      </c>
      <c r="Q610" s="627" t="str">
        <f>IF(COUNTIF($H$5:H610,H610)&gt;1,"重複","")</f>
        <v/>
      </c>
    </row>
    <row r="611" spans="1:17" s="78" customFormat="1" ht="25.9" customHeight="1" x14ac:dyDescent="0.15">
      <c r="A611" s="1143">
        <v>881515</v>
      </c>
      <c r="B611" s="1143"/>
      <c r="C611" s="1143"/>
      <c r="D611" s="1143"/>
      <c r="E611" s="1143"/>
      <c r="F611" s="1143"/>
      <c r="G611" s="516"/>
      <c r="H611" s="663">
        <v>881515</v>
      </c>
      <c r="I611" s="713" t="s">
        <v>326</v>
      </c>
      <c r="J611" s="736"/>
      <c r="K611" s="740"/>
      <c r="L611" s="736"/>
      <c r="M611" s="736"/>
      <c r="N611" s="581"/>
      <c r="O611" s="659">
        <v>913</v>
      </c>
      <c r="P611" s="659">
        <v>1023</v>
      </c>
      <c r="Q611" s="627" t="str">
        <f>IF(COUNTIF($H$5:H611,H611)&gt;1,"重複","")</f>
        <v/>
      </c>
    </row>
    <row r="612" spans="1:17" s="78" customFormat="1" ht="25.9" customHeight="1" x14ac:dyDescent="0.15">
      <c r="A612" s="1143">
        <v>881516</v>
      </c>
      <c r="B612" s="1143"/>
      <c r="C612" s="1143"/>
      <c r="D612" s="1143"/>
      <c r="E612" s="1143"/>
      <c r="F612" s="1143"/>
      <c r="G612" s="526"/>
      <c r="H612" s="663">
        <v>881516</v>
      </c>
      <c r="I612" s="713" t="s">
        <v>327</v>
      </c>
      <c r="J612" s="736"/>
      <c r="K612" s="740"/>
      <c r="L612" s="736"/>
      <c r="M612" s="736"/>
      <c r="N612" s="581"/>
      <c r="O612" s="659">
        <v>913</v>
      </c>
      <c r="P612" s="659">
        <v>1023</v>
      </c>
      <c r="Q612" s="627" t="str">
        <f>IF(COUNTIF($H$5:H612,H612)&gt;1,"重複","")</f>
        <v/>
      </c>
    </row>
    <row r="613" spans="1:17" s="78" customFormat="1" ht="25.9" customHeight="1" x14ac:dyDescent="0.15">
      <c r="A613" s="1143">
        <v>881517</v>
      </c>
      <c r="B613" s="1143"/>
      <c r="C613" s="1143"/>
      <c r="D613" s="1143"/>
      <c r="E613" s="1143"/>
      <c r="F613" s="1143"/>
      <c r="G613" s="526"/>
      <c r="H613" s="663">
        <v>881517</v>
      </c>
      <c r="I613" s="713" t="s">
        <v>605</v>
      </c>
      <c r="J613" s="736"/>
      <c r="K613" s="740"/>
      <c r="L613" s="736"/>
      <c r="M613" s="736"/>
      <c r="N613" s="581"/>
      <c r="O613" s="659">
        <v>913</v>
      </c>
      <c r="P613" s="659">
        <v>1023</v>
      </c>
      <c r="Q613" s="627" t="str">
        <f>IF(COUNTIF($H$5:H613,H613)&gt;1,"重複","")</f>
        <v/>
      </c>
    </row>
    <row r="614" spans="1:17" s="78" customFormat="1" ht="25.9" customHeight="1" x14ac:dyDescent="0.15">
      <c r="A614" s="1143">
        <v>881518</v>
      </c>
      <c r="B614" s="1143"/>
      <c r="C614" s="1143"/>
      <c r="D614" s="1143"/>
      <c r="E614" s="1143"/>
      <c r="F614" s="1143"/>
      <c r="G614" s="526"/>
      <c r="H614" s="663">
        <v>881518</v>
      </c>
      <c r="I614" s="713" t="s">
        <v>328</v>
      </c>
      <c r="J614" s="736"/>
      <c r="K614" s="740"/>
      <c r="L614" s="736"/>
      <c r="M614" s="736"/>
      <c r="N614" s="581"/>
      <c r="O614" s="659">
        <v>913</v>
      </c>
      <c r="P614" s="659">
        <v>1023</v>
      </c>
      <c r="Q614" s="627" t="str">
        <f>IF(COUNTIF($H$5:H614,H614)&gt;1,"重複","")</f>
        <v/>
      </c>
    </row>
    <row r="615" spans="1:17" s="78" customFormat="1" ht="25.9" customHeight="1" x14ac:dyDescent="0.15">
      <c r="A615" s="1143">
        <v>881519</v>
      </c>
      <c r="B615" s="1143"/>
      <c r="C615" s="1143"/>
      <c r="D615" s="1143"/>
      <c r="E615" s="1143"/>
      <c r="F615" s="1143"/>
      <c r="G615" s="526"/>
      <c r="H615" s="663">
        <v>881519</v>
      </c>
      <c r="I615" s="713" t="s">
        <v>329</v>
      </c>
      <c r="J615" s="736"/>
      <c r="K615" s="740"/>
      <c r="L615" s="736"/>
      <c r="M615" s="736"/>
      <c r="N615" s="581"/>
      <c r="O615" s="659">
        <v>913</v>
      </c>
      <c r="P615" s="659">
        <v>1023</v>
      </c>
      <c r="Q615" s="627" t="str">
        <f>IF(COUNTIF($H$5:H615,H615)&gt;1,"重複","")</f>
        <v/>
      </c>
    </row>
    <row r="616" spans="1:17" s="78" customFormat="1" ht="25.9" customHeight="1" x14ac:dyDescent="0.15">
      <c r="A616" s="1143">
        <v>881601</v>
      </c>
      <c r="B616" s="1143"/>
      <c r="C616" s="1143"/>
      <c r="D616" s="1143"/>
      <c r="E616" s="1143"/>
      <c r="F616" s="1143"/>
      <c r="G616" s="526"/>
      <c r="H616" s="663">
        <v>881601</v>
      </c>
      <c r="I616" s="713" t="s">
        <v>606</v>
      </c>
      <c r="J616" s="736"/>
      <c r="K616" s="740"/>
      <c r="L616" s="736"/>
      <c r="M616" s="736"/>
      <c r="N616" s="581"/>
      <c r="O616" s="659">
        <v>913</v>
      </c>
      <c r="P616" s="659">
        <v>1023</v>
      </c>
      <c r="Q616" s="627" t="str">
        <f>IF(COUNTIF($H$5:H616,H616)&gt;1,"重複","")</f>
        <v/>
      </c>
    </row>
    <row r="617" spans="1:17" s="78" customFormat="1" ht="25.9" customHeight="1" x14ac:dyDescent="0.15">
      <c r="A617" s="1143">
        <v>881602</v>
      </c>
      <c r="B617" s="1143"/>
      <c r="C617" s="1143"/>
      <c r="D617" s="1143"/>
      <c r="E617" s="1143"/>
      <c r="F617" s="1143"/>
      <c r="G617" s="526"/>
      <c r="H617" s="663">
        <v>881602</v>
      </c>
      <c r="I617" s="713" t="s">
        <v>607</v>
      </c>
      <c r="J617" s="736"/>
      <c r="K617" s="740"/>
      <c r="L617" s="736"/>
      <c r="M617" s="736"/>
      <c r="N617" s="581"/>
      <c r="O617" s="659">
        <v>913</v>
      </c>
      <c r="P617" s="659">
        <v>1023</v>
      </c>
      <c r="Q617" s="627" t="str">
        <f>IF(COUNTIF($H$5:H617,H617)&gt;1,"重複","")</f>
        <v/>
      </c>
    </row>
    <row r="618" spans="1:17" s="78" customFormat="1" ht="25.9" customHeight="1" x14ac:dyDescent="0.15">
      <c r="A618" s="1143">
        <v>881605</v>
      </c>
      <c r="B618" s="1143"/>
      <c r="C618" s="1143"/>
      <c r="D618" s="1143"/>
      <c r="E618" s="1143"/>
      <c r="F618" s="1143"/>
      <c r="G618" s="526"/>
      <c r="H618" s="663">
        <v>881605</v>
      </c>
      <c r="I618" s="713" t="s">
        <v>330</v>
      </c>
      <c r="J618" s="736"/>
      <c r="K618" s="740"/>
      <c r="L618" s="736"/>
      <c r="M618" s="736"/>
      <c r="N618" s="581"/>
      <c r="O618" s="659">
        <v>913</v>
      </c>
      <c r="P618" s="659">
        <v>1023</v>
      </c>
      <c r="Q618" s="627" t="str">
        <f>IF(COUNTIF($H$5:H618,H618)&gt;1,"重複","")</f>
        <v/>
      </c>
    </row>
    <row r="619" spans="1:17" s="78" customFormat="1" ht="25.9" customHeight="1" x14ac:dyDescent="0.15">
      <c r="A619" s="1143">
        <v>881606</v>
      </c>
      <c r="B619" s="1143"/>
      <c r="C619" s="1143"/>
      <c r="D619" s="1143"/>
      <c r="E619" s="1143"/>
      <c r="F619" s="1143"/>
      <c r="G619" s="526"/>
      <c r="H619" s="663">
        <v>881606</v>
      </c>
      <c r="I619" s="713" t="s">
        <v>608</v>
      </c>
      <c r="J619" s="736"/>
      <c r="K619" s="740"/>
      <c r="L619" s="736"/>
      <c r="M619" s="736"/>
      <c r="N619" s="581"/>
      <c r="O619" s="659">
        <v>913</v>
      </c>
      <c r="P619" s="659">
        <v>1023</v>
      </c>
      <c r="Q619" s="627" t="str">
        <f>IF(COUNTIF($H$5:H619,H619)&gt;1,"重複","")</f>
        <v/>
      </c>
    </row>
    <row r="620" spans="1:17" s="78" customFormat="1" ht="25.9" customHeight="1" x14ac:dyDescent="0.15">
      <c r="A620" s="1143">
        <v>881607</v>
      </c>
      <c r="B620" s="1143"/>
      <c r="C620" s="1143"/>
      <c r="D620" s="1143"/>
      <c r="E620" s="1143"/>
      <c r="F620" s="1143"/>
      <c r="G620" s="526"/>
      <c r="H620" s="663">
        <v>881607</v>
      </c>
      <c r="I620" s="713" t="s">
        <v>609</v>
      </c>
      <c r="J620" s="736"/>
      <c r="K620" s="740"/>
      <c r="L620" s="736"/>
      <c r="M620" s="736"/>
      <c r="N620" s="581"/>
      <c r="O620" s="659">
        <v>913</v>
      </c>
      <c r="P620" s="659">
        <v>1023</v>
      </c>
      <c r="Q620" s="627" t="str">
        <f>IF(COUNTIF($H$5:H620,H620)&gt;1,"重複","")</f>
        <v/>
      </c>
    </row>
    <row r="621" spans="1:17" s="78" customFormat="1" ht="25.9" customHeight="1" x14ac:dyDescent="0.15">
      <c r="A621" s="1143">
        <v>881608</v>
      </c>
      <c r="B621" s="1143"/>
      <c r="C621" s="1143"/>
      <c r="D621" s="1143"/>
      <c r="E621" s="1143"/>
      <c r="F621" s="1143"/>
      <c r="G621" s="516"/>
      <c r="H621" s="663">
        <v>881608</v>
      </c>
      <c r="I621" s="713" t="s">
        <v>610</v>
      </c>
      <c r="J621" s="736"/>
      <c r="K621" s="740"/>
      <c r="L621" s="736"/>
      <c r="M621" s="736"/>
      <c r="N621" s="581"/>
      <c r="O621" s="659">
        <v>913</v>
      </c>
      <c r="P621" s="659">
        <v>1023</v>
      </c>
      <c r="Q621" s="627" t="str">
        <f>IF(COUNTIF($H$5:H621,H621)&gt;1,"重複","")</f>
        <v/>
      </c>
    </row>
    <row r="622" spans="1:17" s="78" customFormat="1" ht="21" x14ac:dyDescent="0.15">
      <c r="A622" s="1143">
        <v>881609</v>
      </c>
      <c r="B622" s="1143"/>
      <c r="C622" s="1143"/>
      <c r="D622" s="1143"/>
      <c r="E622" s="1143"/>
      <c r="F622" s="1143"/>
      <c r="G622" s="526"/>
      <c r="H622" s="663">
        <v>881609</v>
      </c>
      <c r="I622" s="713" t="s">
        <v>611</v>
      </c>
      <c r="J622" s="736"/>
      <c r="K622" s="740"/>
      <c r="L622" s="736"/>
      <c r="M622" s="736"/>
      <c r="N622" s="581"/>
      <c r="O622" s="659">
        <v>913</v>
      </c>
      <c r="P622" s="659">
        <v>1023</v>
      </c>
      <c r="Q622" s="627" t="str">
        <f>IF(COUNTIF($H$5:H622,H622)&gt;1,"重複","")</f>
        <v/>
      </c>
    </row>
    <row r="623" spans="1:17" s="78" customFormat="1" ht="25.9" customHeight="1" x14ac:dyDescent="0.15">
      <c r="A623" s="1143">
        <v>881503</v>
      </c>
      <c r="B623" s="1143"/>
      <c r="C623" s="1143"/>
      <c r="D623" s="1143"/>
      <c r="E623" s="1143"/>
      <c r="F623" s="1143"/>
      <c r="G623" s="526"/>
      <c r="H623" s="663">
        <v>881503</v>
      </c>
      <c r="I623" s="713" t="s">
        <v>600</v>
      </c>
      <c r="J623" s="736"/>
      <c r="K623" s="740"/>
      <c r="L623" s="736"/>
      <c r="M623" s="736"/>
      <c r="N623" s="581"/>
      <c r="O623" s="659">
        <v>1023</v>
      </c>
      <c r="P623" s="659">
        <v>1144</v>
      </c>
      <c r="Q623" s="627" t="str">
        <f>IF(COUNTIF($H$5:H623,H623)&gt;1,"重複","")</f>
        <v/>
      </c>
    </row>
    <row r="624" spans="1:17" s="78" customFormat="1" ht="25.9" customHeight="1" x14ac:dyDescent="0.15">
      <c r="A624" s="1143">
        <v>881504</v>
      </c>
      <c r="B624" s="1143"/>
      <c r="C624" s="1143"/>
      <c r="D624" s="1143"/>
      <c r="E624" s="1143"/>
      <c r="F624" s="1143"/>
      <c r="G624" s="526"/>
      <c r="H624" s="663">
        <v>881504</v>
      </c>
      <c r="I624" s="713" t="s">
        <v>601</v>
      </c>
      <c r="J624" s="736"/>
      <c r="K624" s="740"/>
      <c r="L624" s="736"/>
      <c r="M624" s="736"/>
      <c r="N624" s="581"/>
      <c r="O624" s="659">
        <v>1023</v>
      </c>
      <c r="P624" s="659">
        <v>1144</v>
      </c>
      <c r="Q624" s="627" t="str">
        <f>IF(COUNTIF($H$5:H624,H624)&gt;1,"重複","")</f>
        <v/>
      </c>
    </row>
    <row r="625" spans="1:17" s="78" customFormat="1" ht="25.9" customHeight="1" x14ac:dyDescent="0.15">
      <c r="A625" s="1143">
        <v>881505</v>
      </c>
      <c r="B625" s="1143"/>
      <c r="C625" s="1143"/>
      <c r="D625" s="1143"/>
      <c r="E625" s="1143"/>
      <c r="F625" s="1143"/>
      <c r="G625" s="526"/>
      <c r="H625" s="663">
        <v>881505</v>
      </c>
      <c r="I625" s="713" t="s">
        <v>320</v>
      </c>
      <c r="J625" s="736"/>
      <c r="K625" s="740"/>
      <c r="L625" s="736"/>
      <c r="M625" s="736"/>
      <c r="N625" s="581"/>
      <c r="O625" s="659">
        <v>1023</v>
      </c>
      <c r="P625" s="659">
        <v>1144</v>
      </c>
      <c r="Q625" s="627" t="str">
        <f>IF(COUNTIF($H$5:H625,H625)&gt;1,"重複","")</f>
        <v/>
      </c>
    </row>
    <row r="626" spans="1:17" s="78" customFormat="1" ht="25.9" customHeight="1" x14ac:dyDescent="0.15">
      <c r="A626" s="1143">
        <v>881506</v>
      </c>
      <c r="B626" s="1143"/>
      <c r="C626" s="1143"/>
      <c r="D626" s="1143"/>
      <c r="E626" s="1143"/>
      <c r="F626" s="1143"/>
      <c r="G626" s="526"/>
      <c r="H626" s="663">
        <v>881506</v>
      </c>
      <c r="I626" s="713" t="s">
        <v>602</v>
      </c>
      <c r="J626" s="736"/>
      <c r="K626" s="740"/>
      <c r="L626" s="736"/>
      <c r="M626" s="736"/>
      <c r="N626" s="581"/>
      <c r="O626" s="659">
        <v>1023</v>
      </c>
      <c r="P626" s="659">
        <v>1144</v>
      </c>
      <c r="Q626" s="627" t="str">
        <f>IF(COUNTIF($H$5:H626,H626)&gt;1,"重複","")</f>
        <v/>
      </c>
    </row>
    <row r="627" spans="1:17" s="78" customFormat="1" ht="25.9" customHeight="1" x14ac:dyDescent="0.15">
      <c r="A627" s="1143">
        <v>881507</v>
      </c>
      <c r="B627" s="1143"/>
      <c r="C627" s="1143"/>
      <c r="D627" s="1143"/>
      <c r="E627" s="1143"/>
      <c r="F627" s="1143"/>
      <c r="G627" s="526"/>
      <c r="H627" s="663">
        <v>881507</v>
      </c>
      <c r="I627" s="713" t="s">
        <v>603</v>
      </c>
      <c r="J627" s="736"/>
      <c r="K627" s="740"/>
      <c r="L627" s="736"/>
      <c r="M627" s="736"/>
      <c r="N627" s="581"/>
      <c r="O627" s="659">
        <v>1023</v>
      </c>
      <c r="P627" s="659">
        <v>1144</v>
      </c>
      <c r="Q627" s="627" t="str">
        <f>IF(COUNTIF($H$5:H627,H627)&gt;1,"重複","")</f>
        <v/>
      </c>
    </row>
    <row r="628" spans="1:17" s="78" customFormat="1" ht="25.9" customHeight="1" x14ac:dyDescent="0.15">
      <c r="A628" s="1143">
        <v>881508</v>
      </c>
      <c r="B628" s="1143"/>
      <c r="C628" s="1143"/>
      <c r="D628" s="1143"/>
      <c r="E628" s="1143"/>
      <c r="F628" s="1143"/>
      <c r="G628" s="526"/>
      <c r="H628" s="663">
        <v>881508</v>
      </c>
      <c r="I628" s="713" t="s">
        <v>604</v>
      </c>
      <c r="J628" s="736"/>
      <c r="K628" s="740"/>
      <c r="L628" s="736"/>
      <c r="M628" s="736"/>
      <c r="N628" s="581"/>
      <c r="O628" s="659">
        <v>1023</v>
      </c>
      <c r="P628" s="659">
        <v>1144</v>
      </c>
      <c r="Q628" s="627" t="str">
        <f>IF(COUNTIF($H$5:H628,H628)&gt;1,"重複","")</f>
        <v/>
      </c>
    </row>
    <row r="629" spans="1:17" s="78" customFormat="1" ht="25.9" customHeight="1" x14ac:dyDescent="0.15">
      <c r="A629" s="1143">
        <v>881509</v>
      </c>
      <c r="B629" s="1143"/>
      <c r="C629" s="1143"/>
      <c r="D629" s="1143"/>
      <c r="E629" s="1143"/>
      <c r="F629" s="1143"/>
      <c r="G629" s="526"/>
      <c r="H629" s="663">
        <v>881509</v>
      </c>
      <c r="I629" s="713" t="s">
        <v>321</v>
      </c>
      <c r="J629" s="736"/>
      <c r="K629" s="740"/>
      <c r="L629" s="736"/>
      <c r="M629" s="736"/>
      <c r="N629" s="581"/>
      <c r="O629" s="659">
        <v>1023</v>
      </c>
      <c r="P629" s="659">
        <v>1144</v>
      </c>
      <c r="Q629" s="627" t="str">
        <f>IF(COUNTIF($H$5:H629,H629)&gt;1,"重複","")</f>
        <v/>
      </c>
    </row>
    <row r="630" spans="1:17" s="78" customFormat="1" ht="25.9" customHeight="1" x14ac:dyDescent="0.15">
      <c r="A630" s="1143">
        <v>881700</v>
      </c>
      <c r="B630" s="1143"/>
      <c r="C630" s="1143"/>
      <c r="D630" s="1143"/>
      <c r="E630" s="1143"/>
      <c r="F630" s="1143"/>
      <c r="G630" s="526"/>
      <c r="H630" s="663">
        <v>881700</v>
      </c>
      <c r="I630" s="713" t="s">
        <v>612</v>
      </c>
      <c r="J630" s="736"/>
      <c r="K630" s="740"/>
      <c r="L630" s="736"/>
      <c r="M630" s="736"/>
      <c r="N630" s="581"/>
      <c r="O630" s="659">
        <v>715</v>
      </c>
      <c r="P630" s="659">
        <v>803</v>
      </c>
      <c r="Q630" s="627" t="str">
        <f>IF(COUNTIF($H$5:H630,H630)&gt;1,"重複","")</f>
        <v/>
      </c>
    </row>
    <row r="631" spans="1:17" s="78" customFormat="1" ht="25.9" customHeight="1" x14ac:dyDescent="0.15">
      <c r="A631" s="1143">
        <v>881710</v>
      </c>
      <c r="B631" s="1143"/>
      <c r="C631" s="1143"/>
      <c r="D631" s="1143"/>
      <c r="E631" s="1143"/>
      <c r="F631" s="1143"/>
      <c r="G631" s="526"/>
      <c r="H631" s="596">
        <v>881710</v>
      </c>
      <c r="I631" s="598" t="s">
        <v>1401</v>
      </c>
      <c r="J631" s="837"/>
      <c r="K631" s="740"/>
      <c r="L631" s="736"/>
      <c r="M631" s="736"/>
      <c r="N631" s="581"/>
      <c r="O631" s="594">
        <v>770.00000000000011</v>
      </c>
      <c r="P631" s="594">
        <v>858</v>
      </c>
      <c r="Q631" s="627" t="str">
        <f>IF(COUNTIF($H$5:H631,H631)&gt;1,"重複","")</f>
        <v/>
      </c>
    </row>
    <row r="632" spans="1:17" s="78" customFormat="1" ht="25.9" customHeight="1" x14ac:dyDescent="0.15">
      <c r="A632" s="1143">
        <v>881720</v>
      </c>
      <c r="B632" s="1143"/>
      <c r="C632" s="1143"/>
      <c r="D632" s="1143"/>
      <c r="E632" s="1143"/>
      <c r="F632" s="1143"/>
      <c r="G632" s="526"/>
      <c r="H632" s="593">
        <v>881720</v>
      </c>
      <c r="I632" s="714" t="s">
        <v>1463</v>
      </c>
      <c r="J632" s="736"/>
      <c r="K632" s="740"/>
      <c r="L632" s="736"/>
      <c r="M632" s="736"/>
      <c r="N632" s="581"/>
      <c r="O632" s="594">
        <v>770.00000000000011</v>
      </c>
      <c r="P632" s="594">
        <v>858</v>
      </c>
      <c r="Q632" s="627" t="str">
        <f>IF(COUNTIF($H$5:H632,H632)&gt;1,"重複","")</f>
        <v/>
      </c>
    </row>
    <row r="633" spans="1:17" s="78" customFormat="1" ht="25.9" customHeight="1" x14ac:dyDescent="0.15">
      <c r="A633" s="1143">
        <v>881730</v>
      </c>
      <c r="B633" s="1143"/>
      <c r="C633" s="1143"/>
      <c r="D633" s="1143"/>
      <c r="E633" s="1143"/>
      <c r="F633" s="1143"/>
      <c r="G633" s="526"/>
      <c r="H633" s="593">
        <v>881730</v>
      </c>
      <c r="I633" s="714" t="s">
        <v>1464</v>
      </c>
      <c r="J633" s="837"/>
      <c r="K633" s="740"/>
      <c r="L633" s="736"/>
      <c r="M633" s="736"/>
      <c r="N633" s="581"/>
      <c r="O633" s="594">
        <v>770.00000000000011</v>
      </c>
      <c r="P633" s="594">
        <v>858</v>
      </c>
      <c r="Q633" s="627" t="str">
        <f>IF(COUNTIF($H$5:H633,H633)&gt;1,"重複","")</f>
        <v/>
      </c>
    </row>
    <row r="634" spans="1:17" s="78" customFormat="1" ht="25.9" customHeight="1" x14ac:dyDescent="0.15">
      <c r="A634" s="1143"/>
      <c r="B634" s="1143"/>
      <c r="C634" s="1143"/>
      <c r="D634" s="1143"/>
      <c r="E634" s="1143"/>
      <c r="F634" s="1143"/>
      <c r="G634" s="526"/>
      <c r="H634" s="591" t="s">
        <v>849</v>
      </c>
      <c r="I634" s="712"/>
      <c r="J634" s="736"/>
      <c r="K634" s="740"/>
      <c r="L634" s="736"/>
      <c r="M634" s="736"/>
      <c r="N634" s="581"/>
      <c r="O634" s="592"/>
      <c r="P634" s="592"/>
      <c r="Q634" s="627" t="str">
        <f>IF(COUNTIF($H$5:H634,H634)&gt;1,"重複","")</f>
        <v/>
      </c>
    </row>
    <row r="635" spans="1:17" s="78" customFormat="1" ht="25.9" customHeight="1" x14ac:dyDescent="0.15">
      <c r="A635" s="1143">
        <v>675101</v>
      </c>
      <c r="B635" s="1143"/>
      <c r="C635" s="1143"/>
      <c r="D635" s="1143"/>
      <c r="E635" s="1143"/>
      <c r="F635" s="1143"/>
      <c r="G635" s="526"/>
      <c r="H635" s="663">
        <v>675101</v>
      </c>
      <c r="I635" s="713" t="s">
        <v>409</v>
      </c>
      <c r="J635" s="736"/>
      <c r="K635" s="740"/>
      <c r="L635" s="736"/>
      <c r="M635" s="736"/>
      <c r="N635" s="581"/>
      <c r="O635" s="659">
        <v>715</v>
      </c>
      <c r="P635" s="659">
        <v>803</v>
      </c>
      <c r="Q635" s="627" t="str">
        <f>IF(COUNTIF($H$5:H635,H635)&gt;1,"重複","")</f>
        <v/>
      </c>
    </row>
    <row r="636" spans="1:17" s="78" customFormat="1" ht="25.9" customHeight="1" x14ac:dyDescent="0.15">
      <c r="A636" s="1143">
        <v>675102</v>
      </c>
      <c r="B636" s="1143"/>
      <c r="C636" s="1143"/>
      <c r="D636" s="1143"/>
      <c r="E636" s="1143"/>
      <c r="F636" s="1143"/>
      <c r="G636" s="526"/>
      <c r="H636" s="663">
        <v>675102</v>
      </c>
      <c r="I636" s="713" t="s">
        <v>410</v>
      </c>
      <c r="J636" s="736"/>
      <c r="K636" s="740"/>
      <c r="L636" s="736"/>
      <c r="M636" s="736"/>
      <c r="N636" s="581"/>
      <c r="O636" s="659">
        <v>715</v>
      </c>
      <c r="P636" s="659">
        <v>803</v>
      </c>
      <c r="Q636" s="627" t="str">
        <f>IF(COUNTIF($H$5:H636,H636)&gt;1,"重複","")</f>
        <v/>
      </c>
    </row>
    <row r="637" spans="1:17" s="78" customFormat="1" ht="25.9" customHeight="1" x14ac:dyDescent="0.15">
      <c r="A637" s="1143">
        <v>675103</v>
      </c>
      <c r="B637" s="1143"/>
      <c r="C637" s="1143"/>
      <c r="D637" s="1143"/>
      <c r="E637" s="1143"/>
      <c r="F637" s="1143"/>
      <c r="G637" s="516"/>
      <c r="H637" s="663">
        <v>675103</v>
      </c>
      <c r="I637" s="713" t="s">
        <v>411</v>
      </c>
      <c r="J637" s="736"/>
      <c r="K637" s="740"/>
      <c r="L637" s="736"/>
      <c r="M637" s="736"/>
      <c r="N637" s="581"/>
      <c r="O637" s="659">
        <v>715</v>
      </c>
      <c r="P637" s="659">
        <v>803</v>
      </c>
      <c r="Q637" s="627" t="str">
        <f>IF(COUNTIF($H$5:H637,H637)&gt;1,"重複","")</f>
        <v/>
      </c>
    </row>
    <row r="638" spans="1:17" s="78" customFormat="1" ht="25.9" customHeight="1" x14ac:dyDescent="0.15">
      <c r="A638" s="1143">
        <v>675104</v>
      </c>
      <c r="B638" s="1143"/>
      <c r="C638" s="1143"/>
      <c r="D638" s="1143"/>
      <c r="E638" s="1143"/>
      <c r="F638" s="1143"/>
      <c r="G638" s="526"/>
      <c r="H638" s="663">
        <v>675104</v>
      </c>
      <c r="I638" s="713" t="s">
        <v>412</v>
      </c>
      <c r="J638" s="736"/>
      <c r="K638" s="740"/>
      <c r="L638" s="736"/>
      <c r="M638" s="736"/>
      <c r="N638" s="581"/>
      <c r="O638" s="659">
        <v>715</v>
      </c>
      <c r="P638" s="659">
        <v>803</v>
      </c>
      <c r="Q638" s="627" t="str">
        <f>IF(COUNTIF($H$5:H638,H638)&gt;1,"重複","")</f>
        <v/>
      </c>
    </row>
    <row r="639" spans="1:17" s="78" customFormat="1" ht="25.9" customHeight="1" x14ac:dyDescent="0.15">
      <c r="A639" s="1143">
        <v>675105</v>
      </c>
      <c r="B639" s="1143"/>
      <c r="C639" s="1143"/>
      <c r="D639" s="1143"/>
      <c r="E639" s="1143"/>
      <c r="F639" s="1143"/>
      <c r="G639" s="526"/>
      <c r="H639" s="663">
        <v>675105</v>
      </c>
      <c r="I639" s="713" t="s">
        <v>413</v>
      </c>
      <c r="J639" s="736"/>
      <c r="K639" s="740"/>
      <c r="L639" s="736"/>
      <c r="M639" s="736"/>
      <c r="N639" s="581"/>
      <c r="O639" s="659">
        <v>715</v>
      </c>
      <c r="P639" s="659">
        <v>803</v>
      </c>
      <c r="Q639" s="627" t="str">
        <f>IF(COUNTIF($H$5:H639,H639)&gt;1,"重複","")</f>
        <v/>
      </c>
    </row>
    <row r="640" spans="1:17" s="78" customFormat="1" ht="25.9" customHeight="1" x14ac:dyDescent="0.15">
      <c r="A640" s="1143">
        <v>675106</v>
      </c>
      <c r="B640" s="1143"/>
      <c r="C640" s="1143"/>
      <c r="D640" s="1143"/>
      <c r="E640" s="1143"/>
      <c r="F640" s="1143"/>
      <c r="G640" s="526"/>
      <c r="H640" s="663">
        <v>675106</v>
      </c>
      <c r="I640" s="713" t="s">
        <v>414</v>
      </c>
      <c r="J640" s="736"/>
      <c r="K640" s="740"/>
      <c r="L640" s="736"/>
      <c r="M640" s="736"/>
      <c r="N640" s="581"/>
      <c r="O640" s="659">
        <v>715</v>
      </c>
      <c r="P640" s="659">
        <v>803</v>
      </c>
      <c r="Q640" s="627" t="str">
        <f>IF(COUNTIF($H$5:H640,H640)&gt;1,"重複","")</f>
        <v/>
      </c>
    </row>
    <row r="641" spans="1:17" s="78" customFormat="1" ht="25.9" customHeight="1" x14ac:dyDescent="0.15">
      <c r="A641" s="1143">
        <v>675107</v>
      </c>
      <c r="B641" s="1143"/>
      <c r="C641" s="1143"/>
      <c r="D641" s="1143"/>
      <c r="E641" s="1143"/>
      <c r="F641" s="1143"/>
      <c r="G641" s="526"/>
      <c r="H641" s="663">
        <v>675107</v>
      </c>
      <c r="I641" s="713" t="s">
        <v>415</v>
      </c>
      <c r="J641" s="736"/>
      <c r="K641" s="740"/>
      <c r="L641" s="736"/>
      <c r="M641" s="736"/>
      <c r="N641" s="581"/>
      <c r="O641" s="659">
        <v>715</v>
      </c>
      <c r="P641" s="659">
        <v>803</v>
      </c>
      <c r="Q641" s="627" t="str">
        <f>IF(COUNTIF($H$5:H641,H641)&gt;1,"重複","")</f>
        <v/>
      </c>
    </row>
    <row r="642" spans="1:17" s="78" customFormat="1" ht="25.9" customHeight="1" x14ac:dyDescent="0.15">
      <c r="A642" s="1143">
        <v>675108</v>
      </c>
      <c r="B642" s="1143"/>
      <c r="C642" s="1143"/>
      <c r="D642" s="1143"/>
      <c r="E642" s="1143"/>
      <c r="F642" s="1143"/>
      <c r="G642" s="526"/>
      <c r="H642" s="663">
        <v>675108</v>
      </c>
      <c r="I642" s="713" t="s">
        <v>416</v>
      </c>
      <c r="J642" s="736"/>
      <c r="K642" s="740"/>
      <c r="L642" s="736"/>
      <c r="M642" s="736"/>
      <c r="N642" s="581"/>
      <c r="O642" s="659">
        <v>715</v>
      </c>
      <c r="P642" s="659">
        <v>803</v>
      </c>
      <c r="Q642" s="627" t="str">
        <f>IF(COUNTIF($H$5:H642,H642)&gt;1,"重複","")</f>
        <v/>
      </c>
    </row>
    <row r="643" spans="1:17" s="78" customFormat="1" ht="25.9" customHeight="1" x14ac:dyDescent="0.15">
      <c r="A643" s="1143">
        <v>675109</v>
      </c>
      <c r="B643" s="1143"/>
      <c r="C643" s="1143"/>
      <c r="D643" s="1143"/>
      <c r="E643" s="1143"/>
      <c r="F643" s="1143"/>
      <c r="G643" s="526"/>
      <c r="H643" s="663">
        <v>675109</v>
      </c>
      <c r="I643" s="713" t="s">
        <v>417</v>
      </c>
      <c r="J643" s="736"/>
      <c r="K643" s="740"/>
      <c r="L643" s="736"/>
      <c r="M643" s="736"/>
      <c r="N643" s="581"/>
      <c r="O643" s="659">
        <v>715</v>
      </c>
      <c r="P643" s="659">
        <v>803</v>
      </c>
      <c r="Q643" s="627" t="str">
        <f>IF(COUNTIF($H$5:H643,H643)&gt;1,"重複","")</f>
        <v/>
      </c>
    </row>
    <row r="644" spans="1:17" s="78" customFormat="1" ht="25.9" customHeight="1" x14ac:dyDescent="0.15">
      <c r="A644" s="1143">
        <v>675110</v>
      </c>
      <c r="B644" s="1143"/>
      <c r="C644" s="1143"/>
      <c r="D644" s="1143"/>
      <c r="E644" s="1143"/>
      <c r="F644" s="1143"/>
      <c r="G644" s="526"/>
      <c r="H644" s="663">
        <v>675110</v>
      </c>
      <c r="I644" s="713" t="s">
        <v>418</v>
      </c>
      <c r="J644" s="736"/>
      <c r="K644" s="740"/>
      <c r="L644" s="736"/>
      <c r="M644" s="736"/>
      <c r="N644" s="581"/>
      <c r="O644" s="659">
        <v>715</v>
      </c>
      <c r="P644" s="659">
        <v>803</v>
      </c>
      <c r="Q644" s="627" t="str">
        <f>IF(COUNTIF($H$5:H644,H644)&gt;1,"重複","")</f>
        <v/>
      </c>
    </row>
    <row r="645" spans="1:17" s="78" customFormat="1" ht="25.9" customHeight="1" x14ac:dyDescent="0.15">
      <c r="A645" s="1143">
        <v>675111</v>
      </c>
      <c r="B645" s="1143"/>
      <c r="C645" s="1143"/>
      <c r="D645" s="1143"/>
      <c r="E645" s="1143"/>
      <c r="F645" s="1143"/>
      <c r="G645" s="516"/>
      <c r="H645" s="663">
        <v>675111</v>
      </c>
      <c r="I645" s="713" t="s">
        <v>419</v>
      </c>
      <c r="J645" s="736"/>
      <c r="K645" s="740"/>
      <c r="L645" s="736"/>
      <c r="M645" s="736"/>
      <c r="N645" s="581"/>
      <c r="O645" s="659">
        <v>715</v>
      </c>
      <c r="P645" s="659">
        <v>803</v>
      </c>
      <c r="Q645" s="627" t="str">
        <f>IF(COUNTIF($H$5:H645,H645)&gt;1,"重複","")</f>
        <v/>
      </c>
    </row>
    <row r="646" spans="1:17" s="78" customFormat="1" ht="25.9" customHeight="1" x14ac:dyDescent="0.15">
      <c r="A646" s="1143">
        <v>675112</v>
      </c>
      <c r="B646" s="1143"/>
      <c r="C646" s="1143"/>
      <c r="D646" s="1143"/>
      <c r="E646" s="1143"/>
      <c r="F646" s="1143"/>
      <c r="G646" s="526"/>
      <c r="H646" s="663">
        <v>675112</v>
      </c>
      <c r="I646" s="713" t="s">
        <v>420</v>
      </c>
      <c r="J646" s="736"/>
      <c r="K646" s="740"/>
      <c r="L646" s="736"/>
      <c r="M646" s="736"/>
      <c r="N646" s="581"/>
      <c r="O646" s="659">
        <v>715</v>
      </c>
      <c r="P646" s="659">
        <v>803</v>
      </c>
      <c r="Q646" s="627" t="str">
        <f>IF(COUNTIF($H$5:H646,H646)&gt;1,"重複","")</f>
        <v/>
      </c>
    </row>
    <row r="647" spans="1:17" s="78" customFormat="1" ht="25.9" customHeight="1" x14ac:dyDescent="0.15">
      <c r="A647" s="1143">
        <v>675113</v>
      </c>
      <c r="B647" s="1143"/>
      <c r="C647" s="1143"/>
      <c r="D647" s="1143"/>
      <c r="E647" s="1143"/>
      <c r="F647" s="1143"/>
      <c r="G647" s="526"/>
      <c r="H647" s="663">
        <v>675113</v>
      </c>
      <c r="I647" s="713" t="s">
        <v>421</v>
      </c>
      <c r="J647" s="736"/>
      <c r="K647" s="740"/>
      <c r="L647" s="736"/>
      <c r="M647" s="736"/>
      <c r="N647" s="581"/>
      <c r="O647" s="659">
        <v>715</v>
      </c>
      <c r="P647" s="659">
        <v>803</v>
      </c>
      <c r="Q647" s="627" t="str">
        <f>IF(COUNTIF($H$5:H647,H647)&gt;1,"重複","")</f>
        <v/>
      </c>
    </row>
    <row r="648" spans="1:17" s="78" customFormat="1" ht="25.9" customHeight="1" x14ac:dyDescent="0.15">
      <c r="A648" s="1143">
        <v>675114</v>
      </c>
      <c r="B648" s="1143"/>
      <c r="C648" s="1143"/>
      <c r="D648" s="1143"/>
      <c r="E648" s="1143"/>
      <c r="F648" s="1143"/>
      <c r="G648" s="526"/>
      <c r="H648" s="663">
        <v>675114</v>
      </c>
      <c r="I648" s="713" t="s">
        <v>422</v>
      </c>
      <c r="J648" s="736"/>
      <c r="K648" s="740"/>
      <c r="L648" s="736"/>
      <c r="M648" s="736"/>
      <c r="N648" s="581"/>
      <c r="O648" s="659">
        <v>715</v>
      </c>
      <c r="P648" s="659">
        <v>803</v>
      </c>
      <c r="Q648" s="627" t="str">
        <f>IF(COUNTIF($H$5:H648,H648)&gt;1,"重複","")</f>
        <v/>
      </c>
    </row>
    <row r="649" spans="1:17" s="78" customFormat="1" ht="25.9" customHeight="1" x14ac:dyDescent="0.15">
      <c r="A649" s="1143">
        <v>675115</v>
      </c>
      <c r="B649" s="1143"/>
      <c r="C649" s="1143"/>
      <c r="D649" s="1143"/>
      <c r="E649" s="1143"/>
      <c r="F649" s="1143"/>
      <c r="G649" s="526"/>
      <c r="H649" s="663">
        <v>675115</v>
      </c>
      <c r="I649" s="713" t="s">
        <v>423</v>
      </c>
      <c r="J649" s="736"/>
      <c r="K649" s="740"/>
      <c r="L649" s="736"/>
      <c r="M649" s="736"/>
      <c r="N649" s="581"/>
      <c r="O649" s="659">
        <v>715</v>
      </c>
      <c r="P649" s="659">
        <v>803</v>
      </c>
      <c r="Q649" s="627" t="str">
        <f>IF(COUNTIF($H$5:H649,H649)&gt;1,"重複","")</f>
        <v/>
      </c>
    </row>
    <row r="650" spans="1:17" s="78" customFormat="1" ht="25.9" customHeight="1" x14ac:dyDescent="0.15">
      <c r="A650" s="1143">
        <v>675116</v>
      </c>
      <c r="B650" s="1143"/>
      <c r="C650" s="1143"/>
      <c r="D650" s="1143"/>
      <c r="E650" s="1143"/>
      <c r="F650" s="1143"/>
      <c r="G650" s="526"/>
      <c r="H650" s="663">
        <v>675116</v>
      </c>
      <c r="I650" s="713" t="s">
        <v>424</v>
      </c>
      <c r="J650" s="736"/>
      <c r="K650" s="740"/>
      <c r="L650" s="736"/>
      <c r="M650" s="736"/>
      <c r="N650" s="581"/>
      <c r="O650" s="659">
        <v>715</v>
      </c>
      <c r="P650" s="659">
        <v>803</v>
      </c>
      <c r="Q650" s="627" t="str">
        <f>IF(COUNTIF($H$5:H650,H650)&gt;1,"重複","")</f>
        <v/>
      </c>
    </row>
    <row r="651" spans="1:17" s="78" customFormat="1" ht="25.9" customHeight="1" x14ac:dyDescent="0.15">
      <c r="A651" s="1143">
        <v>675117</v>
      </c>
      <c r="B651" s="1143"/>
      <c r="C651" s="1143"/>
      <c r="D651" s="1143"/>
      <c r="E651" s="1143"/>
      <c r="F651" s="1143"/>
      <c r="G651" s="516"/>
      <c r="H651" s="663">
        <v>675117</v>
      </c>
      <c r="I651" s="713" t="s">
        <v>425</v>
      </c>
      <c r="J651" s="736"/>
      <c r="K651" s="740"/>
      <c r="L651" s="736"/>
      <c r="M651" s="736"/>
      <c r="N651" s="581"/>
      <c r="O651" s="659">
        <v>715</v>
      </c>
      <c r="P651" s="659">
        <v>803</v>
      </c>
      <c r="Q651" s="627" t="str">
        <f>IF(COUNTIF($H$5:H651,H651)&gt;1,"重複","")</f>
        <v/>
      </c>
    </row>
    <row r="652" spans="1:17" s="78" customFormat="1" ht="25.9" customHeight="1" x14ac:dyDescent="0.15">
      <c r="A652" s="1143">
        <v>675118</v>
      </c>
      <c r="B652" s="1143"/>
      <c r="C652" s="1143"/>
      <c r="D652" s="1143"/>
      <c r="E652" s="1143"/>
      <c r="F652" s="1143"/>
      <c r="G652" s="526"/>
      <c r="H652" s="663">
        <v>675118</v>
      </c>
      <c r="I652" s="713" t="s">
        <v>426</v>
      </c>
      <c r="J652" s="736"/>
      <c r="K652" s="740"/>
      <c r="L652" s="736"/>
      <c r="M652" s="736"/>
      <c r="N652" s="581"/>
      <c r="O652" s="659">
        <v>715</v>
      </c>
      <c r="P652" s="659">
        <v>803</v>
      </c>
      <c r="Q652" s="627" t="str">
        <f>IF(COUNTIF($H$5:H652,H652)&gt;1,"重複","")</f>
        <v/>
      </c>
    </row>
    <row r="653" spans="1:17" s="78" customFormat="1" ht="25.9" customHeight="1" x14ac:dyDescent="0.15">
      <c r="A653" s="1143">
        <v>675119</v>
      </c>
      <c r="B653" s="1143"/>
      <c r="C653" s="1143"/>
      <c r="D653" s="1143"/>
      <c r="E653" s="1143"/>
      <c r="F653" s="1143"/>
      <c r="G653" s="526"/>
      <c r="H653" s="663">
        <v>675119</v>
      </c>
      <c r="I653" s="713" t="s">
        <v>427</v>
      </c>
      <c r="J653" s="736"/>
      <c r="K653" s="740"/>
      <c r="L653" s="736"/>
      <c r="M653" s="736"/>
      <c r="N653" s="581"/>
      <c r="O653" s="659">
        <v>715</v>
      </c>
      <c r="P653" s="659">
        <v>803</v>
      </c>
      <c r="Q653" s="627" t="str">
        <f>IF(COUNTIF($H$5:H653,H653)&gt;1,"重複","")</f>
        <v/>
      </c>
    </row>
    <row r="654" spans="1:17" s="78" customFormat="1" ht="25.9" customHeight="1" x14ac:dyDescent="0.15">
      <c r="A654" s="1143">
        <v>675120</v>
      </c>
      <c r="B654" s="1143"/>
      <c r="C654" s="1143"/>
      <c r="D654" s="1143"/>
      <c r="E654" s="1143"/>
      <c r="F654" s="1143"/>
      <c r="G654" s="526"/>
      <c r="H654" s="663">
        <v>675120</v>
      </c>
      <c r="I654" s="713" t="s">
        <v>428</v>
      </c>
      <c r="J654" s="736"/>
      <c r="K654" s="740"/>
      <c r="L654" s="736"/>
      <c r="M654" s="736"/>
      <c r="N654" s="581"/>
      <c r="O654" s="659">
        <v>715</v>
      </c>
      <c r="P654" s="659">
        <v>803</v>
      </c>
      <c r="Q654" s="627" t="str">
        <f>IF(COUNTIF($H$5:H654,H654)&gt;1,"重複","")</f>
        <v/>
      </c>
    </row>
    <row r="655" spans="1:17" s="78" customFormat="1" ht="25.9" customHeight="1" x14ac:dyDescent="0.15">
      <c r="A655" s="1143">
        <v>675121</v>
      </c>
      <c r="B655" s="1143"/>
      <c r="C655" s="1143"/>
      <c r="D655" s="1143"/>
      <c r="E655" s="1143"/>
      <c r="F655" s="1143"/>
      <c r="G655" s="526"/>
      <c r="H655" s="663">
        <v>675121</v>
      </c>
      <c r="I655" s="713" t="s">
        <v>429</v>
      </c>
      <c r="J655" s="736"/>
      <c r="K655" s="740"/>
      <c r="L655" s="736"/>
      <c r="M655" s="736"/>
      <c r="N655" s="581"/>
      <c r="O655" s="659">
        <v>715</v>
      </c>
      <c r="P655" s="659">
        <v>803</v>
      </c>
      <c r="Q655" s="627" t="str">
        <f>IF(COUNTIF($H$5:H655,H655)&gt;1,"重複","")</f>
        <v/>
      </c>
    </row>
    <row r="656" spans="1:17" s="78" customFormat="1" ht="25.9" customHeight="1" x14ac:dyDescent="0.15">
      <c r="A656" s="1143">
        <v>675122</v>
      </c>
      <c r="B656" s="1143"/>
      <c r="C656" s="1143"/>
      <c r="D656" s="1143"/>
      <c r="E656" s="1143"/>
      <c r="F656" s="1143"/>
      <c r="G656" s="526"/>
      <c r="H656" s="663">
        <v>675122</v>
      </c>
      <c r="I656" s="713" t="s">
        <v>430</v>
      </c>
      <c r="J656" s="736"/>
      <c r="K656" s="740"/>
      <c r="L656" s="736"/>
      <c r="M656" s="736"/>
      <c r="N656" s="581"/>
      <c r="O656" s="659">
        <v>715</v>
      </c>
      <c r="P656" s="659">
        <v>803</v>
      </c>
      <c r="Q656" s="627" t="str">
        <f>IF(COUNTIF($H$5:H656,H656)&gt;1,"重複","")</f>
        <v/>
      </c>
    </row>
    <row r="657" spans="1:17" s="78" customFormat="1" ht="25.9" customHeight="1" x14ac:dyDescent="0.15">
      <c r="A657" s="1143">
        <v>675123</v>
      </c>
      <c r="B657" s="1143"/>
      <c r="C657" s="1143"/>
      <c r="D657" s="1143"/>
      <c r="E657" s="1143"/>
      <c r="F657" s="1143"/>
      <c r="G657" s="526"/>
      <c r="H657" s="663">
        <v>675123</v>
      </c>
      <c r="I657" s="713" t="s">
        <v>431</v>
      </c>
      <c r="J657" s="736"/>
      <c r="K657" s="740"/>
      <c r="L657" s="736"/>
      <c r="M657" s="736"/>
      <c r="N657" s="581"/>
      <c r="O657" s="659">
        <v>715</v>
      </c>
      <c r="P657" s="659">
        <v>803</v>
      </c>
      <c r="Q657" s="627" t="str">
        <f>IF(COUNTIF($H$5:H657,H657)&gt;1,"重複","")</f>
        <v/>
      </c>
    </row>
    <row r="658" spans="1:17" s="78" customFormat="1" ht="25.9" customHeight="1" x14ac:dyDescent="0.15">
      <c r="A658" s="1143">
        <v>675124</v>
      </c>
      <c r="B658" s="1143"/>
      <c r="C658" s="1143"/>
      <c r="D658" s="1143"/>
      <c r="E658" s="1143"/>
      <c r="F658" s="1143"/>
      <c r="G658" s="526"/>
      <c r="H658" s="663">
        <v>675124</v>
      </c>
      <c r="I658" s="713" t="s">
        <v>432</v>
      </c>
      <c r="J658" s="736"/>
      <c r="K658" s="740"/>
      <c r="L658" s="736"/>
      <c r="M658" s="736"/>
      <c r="N658" s="581"/>
      <c r="O658" s="659">
        <v>715</v>
      </c>
      <c r="P658" s="659">
        <v>803</v>
      </c>
      <c r="Q658" s="627" t="str">
        <f>IF(COUNTIF($H$5:H658,H658)&gt;1,"重複","")</f>
        <v/>
      </c>
    </row>
    <row r="659" spans="1:17" s="78" customFormat="1" ht="25.9" customHeight="1" x14ac:dyDescent="0.15">
      <c r="A659" s="1143"/>
      <c r="B659" s="1143"/>
      <c r="C659" s="1143"/>
      <c r="D659" s="1143"/>
      <c r="E659" s="1143"/>
      <c r="F659" s="1143"/>
      <c r="G659" s="526"/>
      <c r="H659" s="591" t="s">
        <v>1271</v>
      </c>
      <c r="I659" s="712"/>
      <c r="J659" s="736"/>
      <c r="K659" s="740"/>
      <c r="L659" s="736"/>
      <c r="M659" s="736"/>
      <c r="N659" s="581"/>
      <c r="O659" s="592"/>
      <c r="P659" s="592"/>
      <c r="Q659" s="627" t="str">
        <f>IF(COUNTIF($H$5:H659,H659)&gt;1,"重複","")</f>
        <v/>
      </c>
    </row>
    <row r="660" spans="1:17" s="78" customFormat="1" ht="25.9" customHeight="1" x14ac:dyDescent="0.15">
      <c r="A660" s="1143">
        <v>675151</v>
      </c>
      <c r="B660" s="1143"/>
      <c r="C660" s="1143"/>
      <c r="D660" s="1143"/>
      <c r="E660" s="1143"/>
      <c r="F660" s="1143"/>
      <c r="G660" s="526"/>
      <c r="H660" s="593">
        <v>675151</v>
      </c>
      <c r="I660" s="714" t="s">
        <v>409</v>
      </c>
      <c r="J660" s="833"/>
      <c r="K660" s="740"/>
      <c r="L660" s="834"/>
      <c r="M660" s="834"/>
      <c r="N660" s="835"/>
      <c r="O660" s="594">
        <v>1749.0000000000002</v>
      </c>
      <c r="P660" s="594">
        <v>1947</v>
      </c>
      <c r="Q660" s="627" t="str">
        <f>IF(COUNTIF($H$5:H660,H660)&gt;1,"重複","")</f>
        <v/>
      </c>
    </row>
    <row r="661" spans="1:17" s="78" customFormat="1" ht="25.9" customHeight="1" x14ac:dyDescent="0.15">
      <c r="A661" s="1143">
        <v>675152</v>
      </c>
      <c r="B661" s="1143"/>
      <c r="C661" s="1143"/>
      <c r="D661" s="1143"/>
      <c r="E661" s="1143"/>
      <c r="F661" s="1143"/>
      <c r="G661" s="526"/>
      <c r="H661" s="593">
        <v>675152</v>
      </c>
      <c r="I661" s="714" t="s">
        <v>410</v>
      </c>
      <c r="J661" s="736"/>
      <c r="K661" s="740"/>
      <c r="L661" s="736"/>
      <c r="M661" s="736"/>
      <c r="N661" s="581"/>
      <c r="O661" s="594">
        <v>1749.0000000000002</v>
      </c>
      <c r="P661" s="594">
        <v>1947</v>
      </c>
      <c r="Q661" s="627" t="str">
        <f>IF(COUNTIF($H$5:H661,H661)&gt;1,"重複","")</f>
        <v/>
      </c>
    </row>
    <row r="662" spans="1:17" s="78" customFormat="1" ht="25.9" customHeight="1" x14ac:dyDescent="0.15">
      <c r="A662" s="1143">
        <v>675153</v>
      </c>
      <c r="B662" s="1143"/>
      <c r="C662" s="1143"/>
      <c r="D662" s="1143"/>
      <c r="E662" s="1143"/>
      <c r="F662" s="1143"/>
      <c r="G662" s="526"/>
      <c r="H662" s="593">
        <v>675153</v>
      </c>
      <c r="I662" s="714" t="s">
        <v>411</v>
      </c>
      <c r="J662" s="736"/>
      <c r="K662" s="740"/>
      <c r="L662" s="736"/>
      <c r="M662" s="736"/>
      <c r="N662" s="581"/>
      <c r="O662" s="594">
        <v>1749.0000000000002</v>
      </c>
      <c r="P662" s="594">
        <v>1947</v>
      </c>
      <c r="Q662" s="627" t="str">
        <f>IF(COUNTIF($H$5:H662,H662)&gt;1,"重複","")</f>
        <v/>
      </c>
    </row>
    <row r="663" spans="1:17" s="78" customFormat="1" ht="25.9" customHeight="1" x14ac:dyDescent="0.15">
      <c r="A663" s="1143">
        <v>675154</v>
      </c>
      <c r="B663" s="1143"/>
      <c r="C663" s="1143"/>
      <c r="D663" s="1143"/>
      <c r="E663" s="1143"/>
      <c r="F663" s="1143"/>
      <c r="G663" s="516"/>
      <c r="H663" s="593">
        <v>675154</v>
      </c>
      <c r="I663" s="714" t="s">
        <v>412</v>
      </c>
      <c r="J663" s="736"/>
      <c r="K663" s="740"/>
      <c r="L663" s="736"/>
      <c r="M663" s="736"/>
      <c r="N663" s="581"/>
      <c r="O663" s="594">
        <v>1749.0000000000002</v>
      </c>
      <c r="P663" s="594">
        <v>1947</v>
      </c>
      <c r="Q663" s="627" t="str">
        <f>IF(COUNTIF($H$5:H663,H663)&gt;1,"重複","")</f>
        <v/>
      </c>
    </row>
    <row r="664" spans="1:17" s="78" customFormat="1" ht="25.9" customHeight="1" x14ac:dyDescent="0.15">
      <c r="A664" s="1143">
        <v>675155</v>
      </c>
      <c r="B664" s="1143"/>
      <c r="C664" s="1143"/>
      <c r="D664" s="1143"/>
      <c r="E664" s="1143"/>
      <c r="F664" s="1143"/>
      <c r="G664" s="526"/>
      <c r="H664" s="593">
        <v>675155</v>
      </c>
      <c r="I664" s="714" t="s">
        <v>413</v>
      </c>
      <c r="J664" s="736"/>
      <c r="K664" s="740"/>
      <c r="L664" s="736"/>
      <c r="M664" s="736"/>
      <c r="N664" s="581"/>
      <c r="O664" s="594">
        <v>1749.0000000000002</v>
      </c>
      <c r="P664" s="594">
        <v>1947</v>
      </c>
      <c r="Q664" s="627" t="str">
        <f>IF(COUNTIF($H$5:H664,H664)&gt;1,"重複","")</f>
        <v/>
      </c>
    </row>
    <row r="665" spans="1:17" s="78" customFormat="1" ht="25.9" customHeight="1" x14ac:dyDescent="0.15">
      <c r="A665" s="1143">
        <v>675156</v>
      </c>
      <c r="B665" s="1143"/>
      <c r="C665" s="1143"/>
      <c r="D665" s="1143"/>
      <c r="E665" s="1143"/>
      <c r="F665" s="1143"/>
      <c r="G665" s="526"/>
      <c r="H665" s="593">
        <v>675156</v>
      </c>
      <c r="I665" s="714" t="s">
        <v>414</v>
      </c>
      <c r="J665" s="736"/>
      <c r="K665" s="740"/>
      <c r="L665" s="736"/>
      <c r="M665" s="736"/>
      <c r="N665" s="581"/>
      <c r="O665" s="594">
        <v>1749.0000000000002</v>
      </c>
      <c r="P665" s="594">
        <v>1947</v>
      </c>
      <c r="Q665" s="627" t="str">
        <f>IF(COUNTIF($H$5:H665,H665)&gt;1,"重複","")</f>
        <v/>
      </c>
    </row>
    <row r="666" spans="1:17" s="78" customFormat="1" ht="25.9" customHeight="1" x14ac:dyDescent="0.15">
      <c r="A666" s="1143">
        <v>675157</v>
      </c>
      <c r="B666" s="1143"/>
      <c r="C666" s="1143"/>
      <c r="D666" s="1143"/>
      <c r="E666" s="1143"/>
      <c r="F666" s="1143"/>
      <c r="G666" s="526"/>
      <c r="H666" s="593">
        <v>675157</v>
      </c>
      <c r="I666" s="714" t="s">
        <v>415</v>
      </c>
      <c r="J666" s="736"/>
      <c r="K666" s="740"/>
      <c r="L666" s="736"/>
      <c r="M666" s="736"/>
      <c r="N666" s="581"/>
      <c r="O666" s="594">
        <v>1749.0000000000002</v>
      </c>
      <c r="P666" s="594">
        <v>1947</v>
      </c>
      <c r="Q666" s="627" t="str">
        <f>IF(COUNTIF($H$5:H666,H666)&gt;1,"重複","")</f>
        <v/>
      </c>
    </row>
    <row r="667" spans="1:17" s="78" customFormat="1" ht="25.9" customHeight="1" x14ac:dyDescent="0.15">
      <c r="A667" s="1143">
        <v>675158</v>
      </c>
      <c r="B667" s="1143"/>
      <c r="C667" s="1143"/>
      <c r="D667" s="1143"/>
      <c r="E667" s="1143"/>
      <c r="F667" s="1143"/>
      <c r="G667" s="526"/>
      <c r="H667" s="593">
        <v>675158</v>
      </c>
      <c r="I667" s="714" t="s">
        <v>416</v>
      </c>
      <c r="J667" s="736"/>
      <c r="K667" s="740"/>
      <c r="L667" s="736"/>
      <c r="M667" s="736"/>
      <c r="N667" s="581"/>
      <c r="O667" s="594">
        <v>1749.0000000000002</v>
      </c>
      <c r="P667" s="594">
        <v>1947</v>
      </c>
      <c r="Q667" s="627" t="str">
        <f>IF(COUNTIF($H$5:H667,H667)&gt;1,"重複","")</f>
        <v/>
      </c>
    </row>
    <row r="668" spans="1:17" s="78" customFormat="1" ht="25.9" customHeight="1" x14ac:dyDescent="0.15">
      <c r="A668" s="1143">
        <v>675159</v>
      </c>
      <c r="B668" s="1143"/>
      <c r="C668" s="1143"/>
      <c r="D668" s="1143"/>
      <c r="E668" s="1143"/>
      <c r="F668" s="1143"/>
      <c r="G668" s="526"/>
      <c r="H668" s="593">
        <v>675159</v>
      </c>
      <c r="I668" s="714" t="s">
        <v>417</v>
      </c>
      <c r="J668" s="736"/>
      <c r="K668" s="740"/>
      <c r="L668" s="736"/>
      <c r="M668" s="736"/>
      <c r="N668" s="581"/>
      <c r="O668" s="594">
        <v>1749.0000000000002</v>
      </c>
      <c r="P668" s="594">
        <v>1947</v>
      </c>
      <c r="Q668" s="627" t="str">
        <f>IF(COUNTIF($H$5:H668,H668)&gt;1,"重複","")</f>
        <v/>
      </c>
    </row>
    <row r="669" spans="1:17" s="78" customFormat="1" ht="25.9" customHeight="1" x14ac:dyDescent="0.15">
      <c r="A669" s="1143">
        <v>675160</v>
      </c>
      <c r="B669" s="1143"/>
      <c r="C669" s="1143"/>
      <c r="D669" s="1143"/>
      <c r="E669" s="1143"/>
      <c r="F669" s="1143"/>
      <c r="G669" s="526"/>
      <c r="H669" s="593">
        <v>675160</v>
      </c>
      <c r="I669" s="714" t="s">
        <v>418</v>
      </c>
      <c r="J669" s="736"/>
      <c r="K669" s="740"/>
      <c r="L669" s="736"/>
      <c r="M669" s="736"/>
      <c r="N669" s="581"/>
      <c r="O669" s="594">
        <v>1749.0000000000002</v>
      </c>
      <c r="P669" s="594">
        <v>1947</v>
      </c>
      <c r="Q669" s="627" t="str">
        <f>IF(COUNTIF($H$5:H669,H669)&gt;1,"重複","")</f>
        <v/>
      </c>
    </row>
    <row r="670" spans="1:17" s="78" customFormat="1" ht="25.9" customHeight="1" x14ac:dyDescent="0.15">
      <c r="A670" s="1143">
        <v>675161</v>
      </c>
      <c r="B670" s="1143"/>
      <c r="C670" s="1143"/>
      <c r="D670" s="1143"/>
      <c r="E670" s="1143"/>
      <c r="F670" s="1143"/>
      <c r="G670" s="526"/>
      <c r="H670" s="593">
        <v>675161</v>
      </c>
      <c r="I670" s="714" t="s">
        <v>419</v>
      </c>
      <c r="J670" s="736"/>
      <c r="K670" s="740"/>
      <c r="L670" s="736"/>
      <c r="M670" s="736"/>
      <c r="N670" s="581"/>
      <c r="O670" s="594">
        <v>1749.0000000000002</v>
      </c>
      <c r="P670" s="594">
        <v>1947</v>
      </c>
      <c r="Q670" s="627" t="str">
        <f>IF(COUNTIF($H$5:H670,H670)&gt;1,"重複","")</f>
        <v/>
      </c>
    </row>
    <row r="671" spans="1:17" s="78" customFormat="1" ht="25.9" customHeight="1" x14ac:dyDescent="0.15">
      <c r="A671" s="1143">
        <v>675162</v>
      </c>
      <c r="B671" s="1143"/>
      <c r="C671" s="1143"/>
      <c r="D671" s="1143"/>
      <c r="E671" s="1143"/>
      <c r="F671" s="1143"/>
      <c r="G671" s="526"/>
      <c r="H671" s="593">
        <v>675162</v>
      </c>
      <c r="I671" s="714" t="s">
        <v>420</v>
      </c>
      <c r="J671" s="736"/>
      <c r="K671" s="740"/>
      <c r="L671" s="736"/>
      <c r="M671" s="736"/>
      <c r="N671" s="581"/>
      <c r="O671" s="594">
        <v>1749.0000000000002</v>
      </c>
      <c r="P671" s="594">
        <v>1947</v>
      </c>
      <c r="Q671" s="627" t="str">
        <f>IF(COUNTIF($H$5:H671,H671)&gt;1,"重複","")</f>
        <v/>
      </c>
    </row>
    <row r="672" spans="1:17" s="78" customFormat="1" ht="25.9" customHeight="1" x14ac:dyDescent="0.15">
      <c r="A672" s="1143">
        <v>675163</v>
      </c>
      <c r="B672" s="1143"/>
      <c r="C672" s="1143"/>
      <c r="D672" s="1143"/>
      <c r="E672" s="1143"/>
      <c r="F672" s="1143"/>
      <c r="G672" s="526"/>
      <c r="H672" s="593">
        <v>675163</v>
      </c>
      <c r="I672" s="714" t="s">
        <v>421</v>
      </c>
      <c r="J672" s="736"/>
      <c r="K672" s="740"/>
      <c r="L672" s="736"/>
      <c r="M672" s="736"/>
      <c r="N672" s="581"/>
      <c r="O672" s="594">
        <v>1749.0000000000002</v>
      </c>
      <c r="P672" s="594">
        <v>1947</v>
      </c>
      <c r="Q672" s="627" t="str">
        <f>IF(COUNTIF($H$5:H672,H672)&gt;1,"重複","")</f>
        <v/>
      </c>
    </row>
    <row r="673" spans="1:17" s="78" customFormat="1" ht="25.9" customHeight="1" x14ac:dyDescent="0.15">
      <c r="A673" s="1143">
        <v>675164</v>
      </c>
      <c r="B673" s="1143"/>
      <c r="C673" s="1143"/>
      <c r="D673" s="1143"/>
      <c r="E673" s="1143"/>
      <c r="F673" s="1143"/>
      <c r="G673" s="526"/>
      <c r="H673" s="593">
        <v>675164</v>
      </c>
      <c r="I673" s="714" t="s">
        <v>422</v>
      </c>
      <c r="J673" s="736"/>
      <c r="K673" s="740"/>
      <c r="L673" s="736"/>
      <c r="M673" s="736"/>
      <c r="N673" s="581"/>
      <c r="O673" s="594">
        <v>1749.0000000000002</v>
      </c>
      <c r="P673" s="594">
        <v>1947</v>
      </c>
      <c r="Q673" s="627" t="str">
        <f>IF(COUNTIF($H$5:H673,H673)&gt;1,"重複","")</f>
        <v/>
      </c>
    </row>
    <row r="674" spans="1:17" s="78" customFormat="1" ht="25.9" customHeight="1" x14ac:dyDescent="0.15">
      <c r="A674" s="1143">
        <v>675165</v>
      </c>
      <c r="B674" s="1143"/>
      <c r="C674" s="1143"/>
      <c r="D674" s="1143"/>
      <c r="E674" s="1143"/>
      <c r="F674" s="1143"/>
      <c r="G674" s="526"/>
      <c r="H674" s="593">
        <v>675165</v>
      </c>
      <c r="I674" s="714" t="s">
        <v>423</v>
      </c>
      <c r="J674" s="736"/>
      <c r="K674" s="740"/>
      <c r="L674" s="736"/>
      <c r="M674" s="736"/>
      <c r="N674" s="581"/>
      <c r="O674" s="594">
        <v>1749.0000000000002</v>
      </c>
      <c r="P674" s="594">
        <v>1947</v>
      </c>
      <c r="Q674" s="627" t="str">
        <f>IF(COUNTIF($H$5:H674,H674)&gt;1,"重複","")</f>
        <v/>
      </c>
    </row>
    <row r="675" spans="1:17" s="78" customFormat="1" ht="25.9" customHeight="1" x14ac:dyDescent="0.15">
      <c r="A675" s="1143">
        <v>675166</v>
      </c>
      <c r="B675" s="1143"/>
      <c r="C675" s="1143"/>
      <c r="D675" s="1143"/>
      <c r="E675" s="1143"/>
      <c r="F675" s="1143"/>
      <c r="G675" s="526"/>
      <c r="H675" s="593">
        <v>675166</v>
      </c>
      <c r="I675" s="714" t="s">
        <v>424</v>
      </c>
      <c r="J675" s="736"/>
      <c r="K675" s="740"/>
      <c r="L675" s="736"/>
      <c r="M675" s="736"/>
      <c r="N675" s="581"/>
      <c r="O675" s="594">
        <v>1749.0000000000002</v>
      </c>
      <c r="P675" s="594">
        <v>1947</v>
      </c>
      <c r="Q675" s="627" t="str">
        <f>IF(COUNTIF($H$5:H675,H675)&gt;1,"重複","")</f>
        <v/>
      </c>
    </row>
    <row r="676" spans="1:17" s="78" customFormat="1" ht="25.9" customHeight="1" x14ac:dyDescent="0.15">
      <c r="A676" s="1143">
        <v>675167</v>
      </c>
      <c r="B676" s="1143"/>
      <c r="C676" s="1143"/>
      <c r="D676" s="1143"/>
      <c r="E676" s="1143"/>
      <c r="F676" s="1143"/>
      <c r="G676" s="526"/>
      <c r="H676" s="593">
        <v>675167</v>
      </c>
      <c r="I676" s="714" t="s">
        <v>425</v>
      </c>
      <c r="J676" s="736"/>
      <c r="K676" s="740"/>
      <c r="L676" s="736"/>
      <c r="M676" s="736"/>
      <c r="N676" s="581"/>
      <c r="O676" s="594">
        <v>1749.0000000000002</v>
      </c>
      <c r="P676" s="594">
        <v>1947</v>
      </c>
      <c r="Q676" s="627" t="str">
        <f>IF(COUNTIF($H$5:H676,H676)&gt;1,"重複","")</f>
        <v/>
      </c>
    </row>
    <row r="677" spans="1:17" s="78" customFormat="1" ht="25.9" customHeight="1" x14ac:dyDescent="0.15">
      <c r="A677" s="1143">
        <v>675168</v>
      </c>
      <c r="B677" s="1143"/>
      <c r="C677" s="1143"/>
      <c r="D677" s="1143"/>
      <c r="E677" s="1143"/>
      <c r="F677" s="1143"/>
      <c r="G677" s="526"/>
      <c r="H677" s="593">
        <v>675168</v>
      </c>
      <c r="I677" s="714" t="s">
        <v>426</v>
      </c>
      <c r="J677" s="736"/>
      <c r="K677" s="740"/>
      <c r="L677" s="736"/>
      <c r="M677" s="736"/>
      <c r="N677" s="581"/>
      <c r="O677" s="594">
        <v>1749.0000000000002</v>
      </c>
      <c r="P677" s="594">
        <v>1947</v>
      </c>
      <c r="Q677" s="627" t="str">
        <f>IF(COUNTIF($H$5:H677,H677)&gt;1,"重複","")</f>
        <v/>
      </c>
    </row>
    <row r="678" spans="1:17" s="78" customFormat="1" ht="25.9" customHeight="1" x14ac:dyDescent="0.15">
      <c r="A678" s="1143">
        <v>675169</v>
      </c>
      <c r="B678" s="1143"/>
      <c r="C678" s="1143"/>
      <c r="D678" s="1143"/>
      <c r="E678" s="1143"/>
      <c r="F678" s="1143"/>
      <c r="G678" s="526"/>
      <c r="H678" s="593">
        <v>675169</v>
      </c>
      <c r="I678" s="714" t="s">
        <v>427</v>
      </c>
      <c r="J678" s="736"/>
      <c r="K678" s="740"/>
      <c r="L678" s="736"/>
      <c r="M678" s="736"/>
      <c r="N678" s="581"/>
      <c r="O678" s="594">
        <v>1749.0000000000002</v>
      </c>
      <c r="P678" s="594">
        <v>1947</v>
      </c>
      <c r="Q678" s="627" t="str">
        <f>IF(COUNTIF($H$5:H678,H678)&gt;1,"重複","")</f>
        <v/>
      </c>
    </row>
    <row r="679" spans="1:17" s="78" customFormat="1" ht="25.9" customHeight="1" x14ac:dyDescent="0.15">
      <c r="A679" s="1143">
        <v>675170</v>
      </c>
      <c r="B679" s="1143"/>
      <c r="C679" s="1143"/>
      <c r="D679" s="1143"/>
      <c r="E679" s="1143"/>
      <c r="F679" s="1143"/>
      <c r="G679" s="526"/>
      <c r="H679" s="593">
        <v>675170</v>
      </c>
      <c r="I679" s="714" t="s">
        <v>428</v>
      </c>
      <c r="J679" s="736"/>
      <c r="K679" s="740"/>
      <c r="L679" s="736"/>
      <c r="M679" s="736"/>
      <c r="N679" s="581"/>
      <c r="O679" s="594">
        <v>1749.0000000000002</v>
      </c>
      <c r="P679" s="594">
        <v>1947</v>
      </c>
      <c r="Q679" s="627" t="str">
        <f>IF(COUNTIF($H$5:H679,H679)&gt;1,"重複","")</f>
        <v/>
      </c>
    </row>
    <row r="680" spans="1:17" s="78" customFormat="1" ht="25.9" customHeight="1" x14ac:dyDescent="0.15">
      <c r="A680" s="1143">
        <v>675171</v>
      </c>
      <c r="B680" s="1143"/>
      <c r="C680" s="1143"/>
      <c r="D680" s="1143"/>
      <c r="E680" s="1143"/>
      <c r="F680" s="1143"/>
      <c r="G680" s="526"/>
      <c r="H680" s="593">
        <v>675171</v>
      </c>
      <c r="I680" s="714" t="s">
        <v>429</v>
      </c>
      <c r="J680" s="736"/>
      <c r="K680" s="740"/>
      <c r="L680" s="736"/>
      <c r="M680" s="736"/>
      <c r="N680" s="581"/>
      <c r="O680" s="594">
        <v>1749.0000000000002</v>
      </c>
      <c r="P680" s="594">
        <v>1947</v>
      </c>
      <c r="Q680" s="627" t="str">
        <f>IF(COUNTIF($H$5:H680,H680)&gt;1,"重複","")</f>
        <v/>
      </c>
    </row>
    <row r="681" spans="1:17" s="78" customFormat="1" ht="25.9" customHeight="1" x14ac:dyDescent="0.15">
      <c r="A681" s="1143">
        <v>675172</v>
      </c>
      <c r="B681" s="1143"/>
      <c r="C681" s="1143"/>
      <c r="D681" s="1143"/>
      <c r="E681" s="1143"/>
      <c r="F681" s="1143"/>
      <c r="G681" s="526"/>
      <c r="H681" s="593">
        <v>675172</v>
      </c>
      <c r="I681" s="714" t="s">
        <v>430</v>
      </c>
      <c r="J681" s="736"/>
      <c r="K681" s="740"/>
      <c r="L681" s="736"/>
      <c r="M681" s="736"/>
      <c r="N681" s="581"/>
      <c r="O681" s="594">
        <v>1749.0000000000002</v>
      </c>
      <c r="P681" s="594">
        <v>1947</v>
      </c>
      <c r="Q681" s="627" t="str">
        <f>IF(COUNTIF($H$5:H681,H681)&gt;1,"重複","")</f>
        <v/>
      </c>
    </row>
    <row r="682" spans="1:17" s="78" customFormat="1" ht="25.9" customHeight="1" x14ac:dyDescent="0.15">
      <c r="A682" s="1143">
        <v>675173</v>
      </c>
      <c r="B682" s="1143"/>
      <c r="C682" s="1143"/>
      <c r="D682" s="1143"/>
      <c r="E682" s="1143"/>
      <c r="F682" s="1143"/>
      <c r="G682" s="526"/>
      <c r="H682" s="593">
        <v>675173</v>
      </c>
      <c r="I682" s="714" t="s">
        <v>431</v>
      </c>
      <c r="J682" s="736"/>
      <c r="K682" s="740"/>
      <c r="L682" s="736"/>
      <c r="M682" s="736"/>
      <c r="N682" s="581"/>
      <c r="O682" s="594">
        <v>1749.0000000000002</v>
      </c>
      <c r="P682" s="594">
        <v>1947</v>
      </c>
      <c r="Q682" s="627" t="str">
        <f>IF(COUNTIF($H$5:H682,H682)&gt;1,"重複","")</f>
        <v/>
      </c>
    </row>
    <row r="683" spans="1:17" s="78" customFormat="1" ht="25.9" customHeight="1" x14ac:dyDescent="0.15">
      <c r="A683" s="1143">
        <v>675174</v>
      </c>
      <c r="B683" s="1143"/>
      <c r="C683" s="1143"/>
      <c r="D683" s="1143"/>
      <c r="E683" s="1143"/>
      <c r="F683" s="1143"/>
      <c r="G683" s="526"/>
      <c r="H683" s="593">
        <v>675174</v>
      </c>
      <c r="I683" s="714" t="s">
        <v>432</v>
      </c>
      <c r="J683" s="736"/>
      <c r="K683" s="740"/>
      <c r="L683" s="736"/>
      <c r="M683" s="736"/>
      <c r="N683" s="581"/>
      <c r="O683" s="594">
        <v>1749.0000000000002</v>
      </c>
      <c r="P683" s="594">
        <v>1947</v>
      </c>
      <c r="Q683" s="627" t="str">
        <f>IF(COUNTIF($H$5:H683,H683)&gt;1,"重複","")</f>
        <v/>
      </c>
    </row>
    <row r="684" spans="1:17" s="78" customFormat="1" ht="25.9" customHeight="1" x14ac:dyDescent="0.15">
      <c r="A684" s="1143"/>
      <c r="B684" s="1143"/>
      <c r="C684" s="1143"/>
      <c r="D684" s="1143"/>
      <c r="E684" s="1143"/>
      <c r="F684" s="1143"/>
      <c r="G684" s="526"/>
      <c r="H684" s="591" t="s">
        <v>850</v>
      </c>
      <c r="I684" s="712"/>
      <c r="J684" s="736"/>
      <c r="K684" s="740"/>
      <c r="L684" s="736"/>
      <c r="M684" s="736"/>
      <c r="N684" s="581"/>
      <c r="O684" s="592"/>
      <c r="P684" s="592"/>
      <c r="Q684" s="627" t="str">
        <f>IF(COUNTIF($H$5:H684,H684)&gt;1,"重複","")</f>
        <v/>
      </c>
    </row>
    <row r="685" spans="1:17" s="78" customFormat="1" ht="25.9" customHeight="1" x14ac:dyDescent="0.15">
      <c r="A685" s="1143">
        <v>974201</v>
      </c>
      <c r="B685" s="1143"/>
      <c r="C685" s="1143"/>
      <c r="D685" s="1143"/>
      <c r="E685" s="1143"/>
      <c r="F685" s="1143"/>
      <c r="G685" s="526"/>
      <c r="H685" s="663">
        <v>974201</v>
      </c>
      <c r="I685" s="713" t="s">
        <v>331</v>
      </c>
      <c r="J685" s="736"/>
      <c r="K685" s="740"/>
      <c r="L685" s="736"/>
      <c r="M685" s="736"/>
      <c r="N685" s="581"/>
      <c r="O685" s="659">
        <v>1925</v>
      </c>
      <c r="P685" s="659">
        <v>2145</v>
      </c>
      <c r="Q685" s="627" t="str">
        <f>IF(COUNTIF($H$5:H685,H685)&gt;1,"重複","")</f>
        <v/>
      </c>
    </row>
    <row r="686" spans="1:17" s="78" customFormat="1" ht="25.9" customHeight="1" x14ac:dyDescent="0.15">
      <c r="A686" s="1143">
        <v>974202</v>
      </c>
      <c r="B686" s="1143"/>
      <c r="C686" s="1143"/>
      <c r="D686" s="1143"/>
      <c r="E686" s="1143"/>
      <c r="F686" s="1143"/>
      <c r="G686" s="526"/>
      <c r="H686" s="663">
        <v>974202</v>
      </c>
      <c r="I686" s="713" t="s">
        <v>613</v>
      </c>
      <c r="J686" s="736"/>
      <c r="K686" s="740"/>
      <c r="L686" s="736"/>
      <c r="M686" s="736"/>
      <c r="N686" s="581"/>
      <c r="O686" s="659">
        <v>1925</v>
      </c>
      <c r="P686" s="659">
        <v>2145</v>
      </c>
      <c r="Q686" s="627" t="str">
        <f>IF(COUNTIF($H$5:H686,H686)&gt;1,"重複","")</f>
        <v/>
      </c>
    </row>
    <row r="687" spans="1:17" s="78" customFormat="1" ht="25.9" customHeight="1" x14ac:dyDescent="0.15">
      <c r="A687" s="1143">
        <v>974203</v>
      </c>
      <c r="B687" s="1143"/>
      <c r="C687" s="1143"/>
      <c r="D687" s="1143"/>
      <c r="E687" s="1143"/>
      <c r="F687" s="1143"/>
      <c r="G687" s="526"/>
      <c r="H687" s="663">
        <v>974203</v>
      </c>
      <c r="I687" s="713" t="s">
        <v>614</v>
      </c>
      <c r="J687" s="736"/>
      <c r="K687" s="740"/>
      <c r="L687" s="736"/>
      <c r="M687" s="736"/>
      <c r="N687" s="581"/>
      <c r="O687" s="659">
        <v>1925</v>
      </c>
      <c r="P687" s="659">
        <v>2145</v>
      </c>
      <c r="Q687" s="627" t="str">
        <f>IF(COUNTIF($H$5:H687,H687)&gt;1,"重複","")</f>
        <v/>
      </c>
    </row>
    <row r="688" spans="1:17" s="78" customFormat="1" ht="25.9" customHeight="1" x14ac:dyDescent="0.15">
      <c r="A688" s="1143">
        <v>974204</v>
      </c>
      <c r="B688" s="1143"/>
      <c r="C688" s="1143"/>
      <c r="D688" s="1143"/>
      <c r="E688" s="1143"/>
      <c r="F688" s="1143"/>
      <c r="G688" s="526"/>
      <c r="H688" s="663">
        <v>974204</v>
      </c>
      <c r="I688" s="713" t="s">
        <v>615</v>
      </c>
      <c r="J688" s="736"/>
      <c r="K688" s="740"/>
      <c r="L688" s="736"/>
      <c r="M688" s="736"/>
      <c r="N688" s="581"/>
      <c r="O688" s="659">
        <v>1925</v>
      </c>
      <c r="P688" s="659">
        <v>2145</v>
      </c>
      <c r="Q688" s="627" t="str">
        <f>IF(COUNTIF($H$5:H688,H688)&gt;1,"重複","")</f>
        <v/>
      </c>
    </row>
    <row r="689" spans="1:17" s="78" customFormat="1" ht="25.9" customHeight="1" x14ac:dyDescent="0.15">
      <c r="A689" s="1143"/>
      <c r="B689" s="1143"/>
      <c r="C689" s="1143"/>
      <c r="D689" s="1143"/>
      <c r="E689" s="1143"/>
      <c r="F689" s="1143"/>
      <c r="G689" s="526"/>
      <c r="H689" s="591" t="s">
        <v>851</v>
      </c>
      <c r="I689" s="712"/>
      <c r="J689" s="736"/>
      <c r="K689" s="740"/>
      <c r="L689" s="736"/>
      <c r="M689" s="736"/>
      <c r="N689" s="581"/>
      <c r="O689" s="592"/>
      <c r="P689" s="592"/>
      <c r="Q689" s="627" t="str">
        <f>IF(COUNTIF($H$5:H689,H689)&gt;1,"重複","")</f>
        <v/>
      </c>
    </row>
    <row r="690" spans="1:17" s="78" customFormat="1" ht="25.9" customHeight="1" x14ac:dyDescent="0.15">
      <c r="A690" s="1143">
        <v>974314</v>
      </c>
      <c r="B690" s="1143"/>
      <c r="C690" s="1143"/>
      <c r="D690" s="1143"/>
      <c r="E690" s="1143"/>
      <c r="F690" s="1143"/>
      <c r="G690" s="526"/>
      <c r="H690" s="663">
        <v>974314</v>
      </c>
      <c r="I690" s="713" t="s">
        <v>616</v>
      </c>
      <c r="J690" s="736"/>
      <c r="K690" s="740"/>
      <c r="L690" s="736"/>
      <c r="M690" s="736"/>
      <c r="N690" s="581"/>
      <c r="O690" s="659">
        <v>880</v>
      </c>
      <c r="P690" s="659">
        <v>979</v>
      </c>
      <c r="Q690" s="627" t="str">
        <f>IF(COUNTIF($H$5:H690,H690)&gt;1,"重複","")</f>
        <v/>
      </c>
    </row>
    <row r="691" spans="1:17" s="78" customFormat="1" ht="25.9" customHeight="1" x14ac:dyDescent="0.15">
      <c r="A691" s="1143">
        <v>974315</v>
      </c>
      <c r="B691" s="1143"/>
      <c r="C691" s="1143"/>
      <c r="D691" s="1143"/>
      <c r="E691" s="1143"/>
      <c r="F691" s="1143"/>
      <c r="G691" s="526"/>
      <c r="H691" s="663">
        <v>974315</v>
      </c>
      <c r="I691" s="713" t="s">
        <v>617</v>
      </c>
      <c r="J691" s="736"/>
      <c r="K691" s="740"/>
      <c r="L691" s="736"/>
      <c r="M691" s="736"/>
      <c r="N691" s="581"/>
      <c r="O691" s="659">
        <v>880</v>
      </c>
      <c r="P691" s="659">
        <v>979</v>
      </c>
      <c r="Q691" s="627" t="str">
        <f>IF(COUNTIF($H$5:H691,H691)&gt;1,"重複","")</f>
        <v/>
      </c>
    </row>
    <row r="692" spans="1:17" s="78" customFormat="1" ht="25.9" customHeight="1" x14ac:dyDescent="0.15">
      <c r="A692" s="1143">
        <v>974316</v>
      </c>
      <c r="B692" s="1143"/>
      <c r="C692" s="1143"/>
      <c r="D692" s="1143"/>
      <c r="E692" s="1143"/>
      <c r="F692" s="1143"/>
      <c r="G692" s="526"/>
      <c r="H692" s="663">
        <v>974316</v>
      </c>
      <c r="I692" s="713" t="s">
        <v>92</v>
      </c>
      <c r="J692" s="736"/>
      <c r="K692" s="740"/>
      <c r="L692" s="736"/>
      <c r="M692" s="736"/>
      <c r="N692" s="581"/>
      <c r="O692" s="659">
        <v>880</v>
      </c>
      <c r="P692" s="659">
        <v>979</v>
      </c>
      <c r="Q692" s="627" t="str">
        <f>IF(COUNTIF($H$5:H692,H692)&gt;1,"重複","")</f>
        <v/>
      </c>
    </row>
    <row r="693" spans="1:17" s="78" customFormat="1" ht="25.9" customHeight="1" x14ac:dyDescent="0.15">
      <c r="A693" s="1143">
        <v>974317</v>
      </c>
      <c r="B693" s="1143"/>
      <c r="C693" s="1143"/>
      <c r="D693" s="1143"/>
      <c r="E693" s="1143"/>
      <c r="F693" s="1143"/>
      <c r="G693" s="526"/>
      <c r="H693" s="663">
        <v>974317</v>
      </c>
      <c r="I693" s="713" t="s">
        <v>618</v>
      </c>
      <c r="J693" s="736"/>
      <c r="K693" s="740"/>
      <c r="L693" s="736"/>
      <c r="M693" s="736"/>
      <c r="N693" s="581"/>
      <c r="O693" s="659">
        <v>880</v>
      </c>
      <c r="P693" s="659">
        <v>979</v>
      </c>
      <c r="Q693" s="627" t="str">
        <f>IF(COUNTIF($H$5:H693,H693)&gt;1,"重複","")</f>
        <v/>
      </c>
    </row>
    <row r="694" spans="1:17" s="78" customFormat="1" ht="25.9" customHeight="1" x14ac:dyDescent="0.15">
      <c r="A694" s="1143">
        <v>974318</v>
      </c>
      <c r="B694" s="1143"/>
      <c r="C694" s="1143"/>
      <c r="D694" s="1143"/>
      <c r="E694" s="1143"/>
      <c r="F694" s="1143"/>
      <c r="G694" s="526"/>
      <c r="H694" s="663">
        <v>974318</v>
      </c>
      <c r="I694" s="713" t="s">
        <v>619</v>
      </c>
      <c r="J694" s="736"/>
      <c r="K694" s="740"/>
      <c r="L694" s="736"/>
      <c r="M694" s="736"/>
      <c r="N694" s="581"/>
      <c r="O694" s="659">
        <v>880</v>
      </c>
      <c r="P694" s="659">
        <v>979</v>
      </c>
      <c r="Q694" s="627" t="str">
        <f>IF(COUNTIF($H$5:H694,H694)&gt;1,"重複","")</f>
        <v/>
      </c>
    </row>
    <row r="695" spans="1:17" s="78" customFormat="1" ht="25.9" customHeight="1" x14ac:dyDescent="0.15">
      <c r="A695" s="1143">
        <v>974319</v>
      </c>
      <c r="B695" s="1143"/>
      <c r="C695" s="1143"/>
      <c r="D695" s="1143"/>
      <c r="E695" s="1143"/>
      <c r="F695" s="1143"/>
      <c r="G695" s="526"/>
      <c r="H695" s="663">
        <v>974319</v>
      </c>
      <c r="I695" s="713" t="s">
        <v>620</v>
      </c>
      <c r="J695" s="736"/>
      <c r="K695" s="740"/>
      <c r="L695" s="736"/>
      <c r="M695" s="736"/>
      <c r="N695" s="581"/>
      <c r="O695" s="659">
        <v>880</v>
      </c>
      <c r="P695" s="659">
        <v>979</v>
      </c>
      <c r="Q695" s="627" t="str">
        <f>IF(COUNTIF($H$5:H695,H695)&gt;1,"重複","")</f>
        <v/>
      </c>
    </row>
    <row r="696" spans="1:17" s="78" customFormat="1" ht="25.9" customHeight="1" x14ac:dyDescent="0.15">
      <c r="A696" s="1143">
        <v>974320</v>
      </c>
      <c r="B696" s="1143"/>
      <c r="C696" s="1143"/>
      <c r="D696" s="1143"/>
      <c r="E696" s="1143"/>
      <c r="F696" s="1143"/>
      <c r="G696" s="526"/>
      <c r="H696" s="663">
        <v>974320</v>
      </c>
      <c r="I696" s="713" t="s">
        <v>621</v>
      </c>
      <c r="J696" s="736"/>
      <c r="K696" s="740"/>
      <c r="L696" s="736"/>
      <c r="M696" s="736"/>
      <c r="N696" s="581"/>
      <c r="O696" s="659">
        <v>880</v>
      </c>
      <c r="P696" s="659">
        <v>979</v>
      </c>
      <c r="Q696" s="627" t="str">
        <f>IF(COUNTIF($H$5:H696,H696)&gt;1,"重複","")</f>
        <v/>
      </c>
    </row>
    <row r="697" spans="1:17" s="78" customFormat="1" ht="25.9" customHeight="1" x14ac:dyDescent="0.15">
      <c r="A697" s="1143">
        <v>974321</v>
      </c>
      <c r="B697" s="1143"/>
      <c r="C697" s="1143"/>
      <c r="D697" s="1143"/>
      <c r="E697" s="1143"/>
      <c r="F697" s="1143"/>
      <c r="G697" s="526"/>
      <c r="H697" s="663">
        <v>974321</v>
      </c>
      <c r="I697" s="713" t="s">
        <v>622</v>
      </c>
      <c r="J697" s="736"/>
      <c r="K697" s="740"/>
      <c r="L697" s="736"/>
      <c r="M697" s="736"/>
      <c r="N697" s="581"/>
      <c r="O697" s="659">
        <v>880</v>
      </c>
      <c r="P697" s="659">
        <v>979</v>
      </c>
      <c r="Q697" s="627" t="str">
        <f>IF(COUNTIF($H$5:H697,H697)&gt;1,"重複","")</f>
        <v/>
      </c>
    </row>
    <row r="698" spans="1:17" s="78" customFormat="1" ht="25.9" customHeight="1" x14ac:dyDescent="0.15">
      <c r="A698" s="1143">
        <v>974322</v>
      </c>
      <c r="B698" s="1143"/>
      <c r="C698" s="1143"/>
      <c r="D698" s="1143"/>
      <c r="E698" s="1143"/>
      <c r="F698" s="1143"/>
      <c r="G698" s="526"/>
      <c r="H698" s="663">
        <v>974322</v>
      </c>
      <c r="I698" s="713" t="s">
        <v>623</v>
      </c>
      <c r="J698" s="736"/>
      <c r="K698" s="740"/>
      <c r="L698" s="736"/>
      <c r="M698" s="736"/>
      <c r="N698" s="581"/>
      <c r="O698" s="659">
        <v>880</v>
      </c>
      <c r="P698" s="659">
        <v>979</v>
      </c>
      <c r="Q698" s="627" t="str">
        <f>IF(COUNTIF($H$5:H698,H698)&gt;1,"重複","")</f>
        <v/>
      </c>
    </row>
    <row r="699" spans="1:17" s="78" customFormat="1" ht="25.9" customHeight="1" x14ac:dyDescent="0.15">
      <c r="A699" s="1143"/>
      <c r="B699" s="1143"/>
      <c r="C699" s="1143"/>
      <c r="D699" s="1143"/>
      <c r="E699" s="1143"/>
      <c r="F699" s="1143"/>
      <c r="G699" s="526"/>
      <c r="H699" s="591" t="s">
        <v>217</v>
      </c>
      <c r="I699" s="712"/>
      <c r="J699" s="736"/>
      <c r="K699" s="740"/>
      <c r="L699" s="736"/>
      <c r="M699" s="736"/>
      <c r="N699" s="581"/>
      <c r="O699" s="592"/>
      <c r="P699" s="592"/>
      <c r="Q699" s="627" t="str">
        <f>IF(COUNTIF($H$5:H699,H699)&gt;1,"重複","")</f>
        <v/>
      </c>
    </row>
    <row r="700" spans="1:17" s="78" customFormat="1" ht="25.9" customHeight="1" x14ac:dyDescent="0.15">
      <c r="A700" s="1143">
        <v>974301</v>
      </c>
      <c r="B700" s="1143"/>
      <c r="C700" s="1143"/>
      <c r="D700" s="1143"/>
      <c r="E700" s="1143"/>
      <c r="F700" s="1143"/>
      <c r="G700" s="526"/>
      <c r="H700" s="596">
        <v>974301</v>
      </c>
      <c r="I700" s="621" t="s">
        <v>93</v>
      </c>
      <c r="J700" s="736"/>
      <c r="K700" s="740"/>
      <c r="L700" s="736"/>
      <c r="M700" s="736"/>
      <c r="N700" s="581"/>
      <c r="O700" s="594">
        <v>1078</v>
      </c>
      <c r="P700" s="594">
        <v>1199</v>
      </c>
      <c r="Q700" s="627" t="str">
        <f>IF(COUNTIF($H$5:H700,H700)&gt;1,"重複","")</f>
        <v/>
      </c>
    </row>
    <row r="701" spans="1:17" s="78" customFormat="1" ht="25.9" customHeight="1" x14ac:dyDescent="0.15">
      <c r="A701" s="1143">
        <v>974302</v>
      </c>
      <c r="B701" s="1143"/>
      <c r="C701" s="1143"/>
      <c r="D701" s="1143"/>
      <c r="E701" s="1143"/>
      <c r="F701" s="1143"/>
      <c r="G701" s="526"/>
      <c r="H701" s="596">
        <v>974302</v>
      </c>
      <c r="I701" s="621" t="s">
        <v>94</v>
      </c>
      <c r="J701" s="736"/>
      <c r="K701" s="740"/>
      <c r="L701" s="736"/>
      <c r="M701" s="736"/>
      <c r="N701" s="581"/>
      <c r="O701" s="594">
        <v>1078</v>
      </c>
      <c r="P701" s="594">
        <v>1199</v>
      </c>
      <c r="Q701" s="627" t="str">
        <f>IF(COUNTIF($H$5:H701,H701)&gt;1,"重複","")</f>
        <v/>
      </c>
    </row>
    <row r="702" spans="1:17" s="78" customFormat="1" ht="25.9" customHeight="1" x14ac:dyDescent="0.15">
      <c r="A702" s="1143">
        <v>974303</v>
      </c>
      <c r="B702" s="1143"/>
      <c r="C702" s="1143"/>
      <c r="D702" s="1143"/>
      <c r="E702" s="1143"/>
      <c r="F702" s="1143"/>
      <c r="G702" s="526"/>
      <c r="H702" s="596">
        <v>974303</v>
      </c>
      <c r="I702" s="621" t="s">
        <v>95</v>
      </c>
      <c r="J702" s="736"/>
      <c r="K702" s="740"/>
      <c r="L702" s="736"/>
      <c r="M702" s="736"/>
      <c r="N702" s="581"/>
      <c r="O702" s="594">
        <v>1078</v>
      </c>
      <c r="P702" s="594">
        <v>1199</v>
      </c>
      <c r="Q702" s="627" t="str">
        <f>IF(COUNTIF($H$5:H702,H702)&gt;1,"重複","")</f>
        <v/>
      </c>
    </row>
    <row r="703" spans="1:17" s="78" customFormat="1" ht="25.9" customHeight="1" x14ac:dyDescent="0.15">
      <c r="A703" s="1143">
        <v>974304</v>
      </c>
      <c r="B703" s="1143"/>
      <c r="C703" s="1143"/>
      <c r="D703" s="1143"/>
      <c r="E703" s="1143"/>
      <c r="F703" s="1143"/>
      <c r="G703" s="526"/>
      <c r="H703" s="596">
        <v>974304</v>
      </c>
      <c r="I703" s="621" t="s">
        <v>332</v>
      </c>
      <c r="J703" s="736"/>
      <c r="K703" s="740"/>
      <c r="L703" s="736"/>
      <c r="M703" s="736"/>
      <c r="N703" s="581"/>
      <c r="O703" s="594">
        <v>1078</v>
      </c>
      <c r="P703" s="594">
        <v>1199</v>
      </c>
      <c r="Q703" s="627" t="str">
        <f>IF(COUNTIF($H$5:H703,H703)&gt;1,"重複","")</f>
        <v/>
      </c>
    </row>
    <row r="704" spans="1:17" s="316" customFormat="1" ht="25.9" customHeight="1" x14ac:dyDescent="0.15">
      <c r="A704" s="1143">
        <v>974305</v>
      </c>
      <c r="B704" s="1143"/>
      <c r="C704" s="1143"/>
      <c r="D704" s="1143"/>
      <c r="E704" s="1143"/>
      <c r="F704" s="1143"/>
      <c r="G704" s="526"/>
      <c r="H704" s="596">
        <v>974305</v>
      </c>
      <c r="I704" s="621" t="s">
        <v>333</v>
      </c>
      <c r="J704" s="736"/>
      <c r="K704" s="740"/>
      <c r="L704" s="736"/>
      <c r="M704" s="736"/>
      <c r="N704" s="581"/>
      <c r="O704" s="594">
        <v>1078</v>
      </c>
      <c r="P704" s="594">
        <v>1199</v>
      </c>
      <c r="Q704" s="627" t="str">
        <f>IF(COUNTIF($H$5:H704,H704)&gt;1,"重複","")</f>
        <v/>
      </c>
    </row>
    <row r="705" spans="1:17" s="78" customFormat="1" ht="25.9" customHeight="1" x14ac:dyDescent="0.15">
      <c r="A705" s="1143">
        <v>974306</v>
      </c>
      <c r="B705" s="1143"/>
      <c r="C705" s="1143"/>
      <c r="D705" s="1143"/>
      <c r="E705" s="1143"/>
      <c r="F705" s="1143"/>
      <c r="G705" s="526"/>
      <c r="H705" s="596">
        <v>974306</v>
      </c>
      <c r="I705" s="621" t="s">
        <v>334</v>
      </c>
      <c r="J705" s="736"/>
      <c r="K705" s="740"/>
      <c r="L705" s="736"/>
      <c r="M705" s="736"/>
      <c r="N705" s="581"/>
      <c r="O705" s="594">
        <v>1078</v>
      </c>
      <c r="P705" s="594">
        <v>1199</v>
      </c>
      <c r="Q705" s="627" t="str">
        <f>IF(COUNTIF($H$5:H705,H705)&gt;1,"重複","")</f>
        <v/>
      </c>
    </row>
    <row r="706" spans="1:17" s="78" customFormat="1" ht="25.9" customHeight="1" x14ac:dyDescent="0.15">
      <c r="A706" s="1143">
        <v>974307</v>
      </c>
      <c r="B706" s="1143"/>
      <c r="C706" s="1143"/>
      <c r="D706" s="1143"/>
      <c r="E706" s="1143"/>
      <c r="F706" s="1143"/>
      <c r="G706" s="526"/>
      <c r="H706" s="596">
        <v>974307</v>
      </c>
      <c r="I706" s="621" t="s">
        <v>96</v>
      </c>
      <c r="J706" s="736"/>
      <c r="K706" s="740"/>
      <c r="L706" s="736"/>
      <c r="M706" s="736"/>
      <c r="N706" s="581"/>
      <c r="O706" s="594">
        <v>1078</v>
      </c>
      <c r="P706" s="594">
        <v>1199</v>
      </c>
      <c r="Q706" s="627" t="str">
        <f>IF(COUNTIF($H$5:H706,H706)&gt;1,"重複","")</f>
        <v/>
      </c>
    </row>
    <row r="707" spans="1:17" s="78" customFormat="1" ht="25.9" customHeight="1" x14ac:dyDescent="0.15">
      <c r="A707" s="1143">
        <v>974308</v>
      </c>
      <c r="B707" s="1143"/>
      <c r="C707" s="1143"/>
      <c r="D707" s="1143"/>
      <c r="E707" s="1143"/>
      <c r="F707" s="1143"/>
      <c r="G707" s="526"/>
      <c r="H707" s="596">
        <v>974308</v>
      </c>
      <c r="I707" s="598" t="s">
        <v>97</v>
      </c>
      <c r="J707" s="736"/>
      <c r="K707" s="740"/>
      <c r="L707" s="736"/>
      <c r="M707" s="736"/>
      <c r="N707" s="581"/>
      <c r="O707" s="594">
        <v>1078</v>
      </c>
      <c r="P707" s="594">
        <v>1199</v>
      </c>
      <c r="Q707" s="627" t="str">
        <f>IF(COUNTIF($H$5:H707,H707)&gt;1,"重複","")</f>
        <v/>
      </c>
    </row>
    <row r="708" spans="1:17" s="78" customFormat="1" ht="25.9" customHeight="1" x14ac:dyDescent="0.15">
      <c r="A708" s="1143">
        <v>974309</v>
      </c>
      <c r="B708" s="1143"/>
      <c r="C708" s="1143"/>
      <c r="D708" s="1143"/>
      <c r="E708" s="1143"/>
      <c r="F708" s="1143"/>
      <c r="G708" s="516"/>
      <c r="H708" s="596">
        <v>974309</v>
      </c>
      <c r="I708" s="598" t="s">
        <v>98</v>
      </c>
      <c r="J708" s="736"/>
      <c r="K708" s="740"/>
      <c r="L708" s="736"/>
      <c r="M708" s="736"/>
      <c r="N708" s="581"/>
      <c r="O708" s="594">
        <v>1078</v>
      </c>
      <c r="P708" s="594">
        <v>1199</v>
      </c>
      <c r="Q708" s="627" t="str">
        <f>IF(COUNTIF($H$5:H708,H708)&gt;1,"重複","")</f>
        <v/>
      </c>
    </row>
    <row r="709" spans="1:17" s="78" customFormat="1" ht="25.9" customHeight="1" x14ac:dyDescent="0.15">
      <c r="A709" s="1143">
        <v>974310</v>
      </c>
      <c r="B709" s="1143"/>
      <c r="C709" s="1143"/>
      <c r="D709" s="1143"/>
      <c r="E709" s="1143"/>
      <c r="F709" s="1143"/>
      <c r="G709" s="526"/>
      <c r="H709" s="596">
        <v>974310</v>
      </c>
      <c r="I709" s="598" t="s">
        <v>99</v>
      </c>
      <c r="J709" s="736"/>
      <c r="K709" s="740"/>
      <c r="L709" s="736"/>
      <c r="M709" s="736"/>
      <c r="N709" s="581"/>
      <c r="O709" s="594">
        <v>1078</v>
      </c>
      <c r="P709" s="594">
        <v>1199</v>
      </c>
      <c r="Q709" s="627" t="str">
        <f>IF(COUNTIF($H$5:H709,H709)&gt;1,"重複","")</f>
        <v/>
      </c>
    </row>
    <row r="710" spans="1:17" s="78" customFormat="1" ht="25.9" customHeight="1" x14ac:dyDescent="0.15">
      <c r="A710" s="1143">
        <v>974311</v>
      </c>
      <c r="B710" s="1143"/>
      <c r="C710" s="1143"/>
      <c r="D710" s="1143"/>
      <c r="E710" s="1143"/>
      <c r="F710" s="1143"/>
      <c r="G710" s="516"/>
      <c r="H710" s="596">
        <v>974311</v>
      </c>
      <c r="I710" s="598" t="s">
        <v>100</v>
      </c>
      <c r="J710" s="736"/>
      <c r="K710" s="740"/>
      <c r="L710" s="736"/>
      <c r="M710" s="736"/>
      <c r="N710" s="581"/>
      <c r="O710" s="594">
        <v>1078</v>
      </c>
      <c r="P710" s="594">
        <v>1199</v>
      </c>
      <c r="Q710" s="627" t="str">
        <f>IF(COUNTIF($H$5:H710,H710)&gt;1,"重複","")</f>
        <v/>
      </c>
    </row>
    <row r="711" spans="1:17" s="78" customFormat="1" ht="25.9" customHeight="1" x14ac:dyDescent="0.15">
      <c r="A711" s="1143">
        <v>974312</v>
      </c>
      <c r="B711" s="1143"/>
      <c r="C711" s="1143"/>
      <c r="D711" s="1143"/>
      <c r="E711" s="1143"/>
      <c r="F711" s="1143"/>
      <c r="G711" s="526"/>
      <c r="H711" s="596">
        <v>974312</v>
      </c>
      <c r="I711" s="598" t="s">
        <v>101</v>
      </c>
      <c r="J711" s="736"/>
      <c r="K711" s="740"/>
      <c r="L711" s="736"/>
      <c r="M711" s="736"/>
      <c r="N711" s="581"/>
      <c r="O711" s="594">
        <v>1078</v>
      </c>
      <c r="P711" s="594">
        <v>1199</v>
      </c>
      <c r="Q711" s="627" t="str">
        <f>IF(COUNTIF($H$5:H711,H711)&gt;1,"重複","")</f>
        <v/>
      </c>
    </row>
    <row r="712" spans="1:17" s="78" customFormat="1" ht="25.9" customHeight="1" x14ac:dyDescent="0.15">
      <c r="A712" s="1143">
        <v>974313</v>
      </c>
      <c r="B712" s="1143"/>
      <c r="C712" s="1143"/>
      <c r="D712" s="1143"/>
      <c r="E712" s="1143"/>
      <c r="F712" s="1143"/>
      <c r="G712" s="526"/>
      <c r="H712" s="596">
        <v>974313</v>
      </c>
      <c r="I712" s="598" t="s">
        <v>102</v>
      </c>
      <c r="J712" s="736"/>
      <c r="K712" s="740"/>
      <c r="L712" s="736"/>
      <c r="M712" s="736"/>
      <c r="N712" s="581"/>
      <c r="O712" s="594">
        <v>1078</v>
      </c>
      <c r="P712" s="594">
        <v>1199</v>
      </c>
      <c r="Q712" s="627" t="str">
        <f>IF(COUNTIF($H$5:H712,H712)&gt;1,"重複","")</f>
        <v/>
      </c>
    </row>
    <row r="713" spans="1:17" s="78" customFormat="1" ht="25.9" customHeight="1" x14ac:dyDescent="0.15">
      <c r="A713" s="1143">
        <v>974401</v>
      </c>
      <c r="B713" s="1143"/>
      <c r="C713" s="1143"/>
      <c r="D713" s="1143"/>
      <c r="E713" s="1143"/>
      <c r="F713" s="1143"/>
      <c r="G713" s="526"/>
      <c r="H713" s="663">
        <v>974401</v>
      </c>
      <c r="I713" s="713" t="s">
        <v>103</v>
      </c>
      <c r="J713" s="736"/>
      <c r="K713" s="740"/>
      <c r="L713" s="736"/>
      <c r="M713" s="736"/>
      <c r="N713" s="581"/>
      <c r="O713" s="659">
        <v>913</v>
      </c>
      <c r="P713" s="659">
        <v>1023</v>
      </c>
      <c r="Q713" s="627" t="str">
        <f>IF(COUNTIF($H$5:H713,H713)&gt;1,"重複","")</f>
        <v/>
      </c>
    </row>
    <row r="714" spans="1:17" s="78" customFormat="1" ht="25.9" customHeight="1" x14ac:dyDescent="0.15">
      <c r="A714" s="1143">
        <v>974402</v>
      </c>
      <c r="B714" s="1143"/>
      <c r="C714" s="1143"/>
      <c r="D714" s="1143"/>
      <c r="E714" s="1143"/>
      <c r="F714" s="1143"/>
      <c r="G714" s="526"/>
      <c r="H714" s="663">
        <v>974402</v>
      </c>
      <c r="I714" s="713" t="s">
        <v>104</v>
      </c>
      <c r="J714" s="736"/>
      <c r="K714" s="740"/>
      <c r="L714" s="736"/>
      <c r="M714" s="736"/>
      <c r="N714" s="581"/>
      <c r="O714" s="659">
        <v>913</v>
      </c>
      <c r="P714" s="659">
        <v>1023</v>
      </c>
      <c r="Q714" s="627" t="str">
        <f>IF(COUNTIF($H$5:H714,H714)&gt;1,"重複","")</f>
        <v/>
      </c>
    </row>
    <row r="715" spans="1:17" s="78" customFormat="1" ht="25.9" customHeight="1" x14ac:dyDescent="0.15">
      <c r="A715" s="1143">
        <v>974403</v>
      </c>
      <c r="B715" s="1143"/>
      <c r="C715" s="1143"/>
      <c r="D715" s="1143"/>
      <c r="E715" s="1143"/>
      <c r="F715" s="1143"/>
      <c r="G715" s="526"/>
      <c r="H715" s="663">
        <v>974403</v>
      </c>
      <c r="I715" s="713" t="s">
        <v>105</v>
      </c>
      <c r="J715" s="736"/>
      <c r="K715" s="740"/>
      <c r="L715" s="736"/>
      <c r="M715" s="736"/>
      <c r="N715" s="581"/>
      <c r="O715" s="659">
        <v>913</v>
      </c>
      <c r="P715" s="659">
        <v>1023</v>
      </c>
      <c r="Q715" s="627" t="str">
        <f>IF(COUNTIF($H$5:H715,H715)&gt;1,"重複","")</f>
        <v/>
      </c>
    </row>
    <row r="716" spans="1:17" s="78" customFormat="1" ht="25.9" customHeight="1" x14ac:dyDescent="0.15">
      <c r="A716" s="1143">
        <v>974405</v>
      </c>
      <c r="B716" s="1143"/>
      <c r="C716" s="1143"/>
      <c r="D716" s="1143"/>
      <c r="E716" s="1143"/>
      <c r="F716" s="1143"/>
      <c r="G716" s="526"/>
      <c r="H716" s="663">
        <v>974405</v>
      </c>
      <c r="I716" s="713" t="s">
        <v>106</v>
      </c>
      <c r="J716" s="736"/>
      <c r="K716" s="740"/>
      <c r="L716" s="736"/>
      <c r="M716" s="736"/>
      <c r="N716" s="581"/>
      <c r="O716" s="659">
        <v>913</v>
      </c>
      <c r="P716" s="659">
        <v>1023</v>
      </c>
      <c r="Q716" s="627" t="str">
        <f>IF(COUNTIF($H$5:H716,H716)&gt;1,"重複","")</f>
        <v/>
      </c>
    </row>
    <row r="717" spans="1:17" s="78" customFormat="1" ht="25.9" customHeight="1" x14ac:dyDescent="0.15">
      <c r="A717" s="1143">
        <v>974502</v>
      </c>
      <c r="B717" s="1143"/>
      <c r="C717" s="1143"/>
      <c r="D717" s="1143"/>
      <c r="E717" s="1143"/>
      <c r="F717" s="1143"/>
      <c r="G717" s="526"/>
      <c r="H717" s="596">
        <v>974502</v>
      </c>
      <c r="I717" s="598" t="s">
        <v>335</v>
      </c>
      <c r="J717" s="736"/>
      <c r="K717" s="740"/>
      <c r="L717" s="736"/>
      <c r="M717" s="736"/>
      <c r="N717" s="581"/>
      <c r="O717" s="594">
        <v>2508</v>
      </c>
      <c r="P717" s="594">
        <v>2794</v>
      </c>
      <c r="Q717" s="627" t="str">
        <f>IF(COUNTIF($H$5:H717,H717)&gt;1,"重複","")</f>
        <v/>
      </c>
    </row>
    <row r="718" spans="1:17" s="78" customFormat="1" ht="25.9" customHeight="1" x14ac:dyDescent="0.15">
      <c r="A718" s="1143">
        <v>974503</v>
      </c>
      <c r="B718" s="1143"/>
      <c r="C718" s="1143"/>
      <c r="D718" s="1143"/>
      <c r="E718" s="1143"/>
      <c r="F718" s="1143"/>
      <c r="G718" s="526"/>
      <c r="H718" s="663">
        <v>974503</v>
      </c>
      <c r="I718" s="713" t="s">
        <v>107</v>
      </c>
      <c r="J718" s="736"/>
      <c r="K718" s="740"/>
      <c r="L718" s="736"/>
      <c r="M718" s="736"/>
      <c r="N718" s="581"/>
      <c r="O718" s="659">
        <v>4433</v>
      </c>
      <c r="P718" s="659">
        <v>4928</v>
      </c>
      <c r="Q718" s="627" t="str">
        <f>IF(COUNTIF($H$5:H718,H718)&gt;1,"重複","")</f>
        <v/>
      </c>
    </row>
    <row r="719" spans="1:17" s="78" customFormat="1" ht="25.9" customHeight="1" x14ac:dyDescent="0.15">
      <c r="A719" s="1143">
        <v>974504</v>
      </c>
      <c r="B719" s="1143"/>
      <c r="C719" s="1143"/>
      <c r="D719" s="1143"/>
      <c r="E719" s="1143"/>
      <c r="F719" s="1143"/>
      <c r="G719" s="516"/>
      <c r="H719" s="596">
        <v>974504</v>
      </c>
      <c r="I719" s="598" t="s">
        <v>108</v>
      </c>
      <c r="J719" s="736"/>
      <c r="K719" s="740"/>
      <c r="L719" s="736"/>
      <c r="M719" s="736"/>
      <c r="N719" s="581"/>
      <c r="O719" s="594">
        <v>1463.0000000000002</v>
      </c>
      <c r="P719" s="594">
        <v>1628</v>
      </c>
      <c r="Q719" s="627" t="str">
        <f>IF(COUNTIF($H$5:H719,H719)&gt;1,"重複","")</f>
        <v/>
      </c>
    </row>
    <row r="720" spans="1:17" s="78" customFormat="1" ht="25.9" customHeight="1" x14ac:dyDescent="0.15">
      <c r="A720" s="1143">
        <v>974505</v>
      </c>
      <c r="B720" s="1143"/>
      <c r="C720" s="1143"/>
      <c r="D720" s="1143"/>
      <c r="E720" s="1143"/>
      <c r="F720" s="1143"/>
      <c r="G720" s="516"/>
      <c r="H720" s="596">
        <v>974505</v>
      </c>
      <c r="I720" s="598" t="s">
        <v>109</v>
      </c>
      <c r="J720" s="736"/>
      <c r="K720" s="740"/>
      <c r="L720" s="736"/>
      <c r="M720" s="736"/>
      <c r="N720" s="581"/>
      <c r="O720" s="594">
        <v>1463.0000000000002</v>
      </c>
      <c r="P720" s="594">
        <v>1628</v>
      </c>
      <c r="Q720" s="627" t="str">
        <f>IF(COUNTIF($H$5:H720,H720)&gt;1,"重複","")</f>
        <v/>
      </c>
    </row>
    <row r="721" spans="1:17" s="78" customFormat="1" ht="25.9" customHeight="1" x14ac:dyDescent="0.15">
      <c r="A721" s="1143">
        <v>974506</v>
      </c>
      <c r="B721" s="1143"/>
      <c r="C721" s="1143"/>
      <c r="D721" s="1143"/>
      <c r="E721" s="1143"/>
      <c r="F721" s="1143"/>
      <c r="G721" s="516"/>
      <c r="H721" s="596">
        <v>974506</v>
      </c>
      <c r="I721" s="598" t="s">
        <v>110</v>
      </c>
      <c r="J721" s="737"/>
      <c r="K721" s="740"/>
      <c r="L721" s="736"/>
      <c r="M721" s="736"/>
      <c r="N721" s="581"/>
      <c r="O721" s="594">
        <v>3300.0000000000005</v>
      </c>
      <c r="P721" s="594">
        <v>3663</v>
      </c>
      <c r="Q721" s="627" t="str">
        <f>IF(COUNTIF($H$5:H721,H721)&gt;1,"重複","")</f>
        <v/>
      </c>
    </row>
    <row r="722" spans="1:17" s="78" customFormat="1" ht="25.9" customHeight="1" x14ac:dyDescent="0.15">
      <c r="A722" s="1143">
        <v>974602</v>
      </c>
      <c r="B722" s="1143"/>
      <c r="C722" s="1143"/>
      <c r="D722" s="1143"/>
      <c r="E722" s="1143"/>
      <c r="F722" s="1143"/>
      <c r="G722" s="526"/>
      <c r="H722" s="596">
        <v>974602</v>
      </c>
      <c r="I722" s="598" t="s">
        <v>111</v>
      </c>
      <c r="J722" s="737"/>
      <c r="K722" s="740"/>
      <c r="L722" s="736"/>
      <c r="M722" s="736"/>
      <c r="N722" s="581"/>
      <c r="O722" s="594">
        <v>1012.0000000000001</v>
      </c>
      <c r="P722" s="594">
        <v>1133</v>
      </c>
      <c r="Q722" s="627" t="str">
        <f>IF(COUNTIF($H$5:H722,H722)&gt;1,"重複","")</f>
        <v/>
      </c>
    </row>
    <row r="723" spans="1:17" s="78" customFormat="1" ht="25.9" customHeight="1" x14ac:dyDescent="0.15">
      <c r="A723" s="1143">
        <v>974603</v>
      </c>
      <c r="B723" s="1143"/>
      <c r="C723" s="1143"/>
      <c r="D723" s="1143"/>
      <c r="E723" s="1143"/>
      <c r="F723" s="1143"/>
      <c r="G723" s="526"/>
      <c r="H723" s="596">
        <v>974603</v>
      </c>
      <c r="I723" s="598" t="s">
        <v>112</v>
      </c>
      <c r="J723" s="736"/>
      <c r="K723" s="740"/>
      <c r="L723" s="736"/>
      <c r="M723" s="736"/>
      <c r="N723" s="581"/>
      <c r="O723" s="594">
        <v>1012.0000000000001</v>
      </c>
      <c r="P723" s="594">
        <v>1133</v>
      </c>
      <c r="Q723" s="627" t="str">
        <f>IF(COUNTIF($H$5:H723,H723)&gt;1,"重複","")</f>
        <v/>
      </c>
    </row>
    <row r="724" spans="1:17" s="78" customFormat="1" ht="25.9" customHeight="1" x14ac:dyDescent="0.15">
      <c r="A724" s="1143">
        <v>974604</v>
      </c>
      <c r="B724" s="1143"/>
      <c r="C724" s="1143"/>
      <c r="D724" s="1143"/>
      <c r="E724" s="1143"/>
      <c r="F724" s="1143"/>
      <c r="G724" s="526"/>
      <c r="H724" s="596">
        <v>974604</v>
      </c>
      <c r="I724" s="598" t="s">
        <v>113</v>
      </c>
      <c r="J724" s="736"/>
      <c r="K724" s="740"/>
      <c r="L724" s="736"/>
      <c r="M724" s="736"/>
      <c r="N724" s="581"/>
      <c r="O724" s="594">
        <v>1012.0000000000001</v>
      </c>
      <c r="P724" s="594">
        <v>1133</v>
      </c>
      <c r="Q724" s="627" t="str">
        <f>IF(COUNTIF($H$5:H724,H724)&gt;1,"重複","")</f>
        <v/>
      </c>
    </row>
    <row r="725" spans="1:17" s="78" customFormat="1" ht="25.9" customHeight="1" x14ac:dyDescent="0.15">
      <c r="A725" s="1143">
        <v>974920</v>
      </c>
      <c r="B725" s="1143"/>
      <c r="C725" s="1143"/>
      <c r="D725" s="1143"/>
      <c r="E725" s="1143"/>
      <c r="F725" s="1143"/>
      <c r="G725" s="526"/>
      <c r="H725" s="663">
        <v>974920</v>
      </c>
      <c r="I725" s="713" t="s">
        <v>114</v>
      </c>
      <c r="J725" s="736"/>
      <c r="K725" s="740"/>
      <c r="L725" s="736"/>
      <c r="M725" s="736"/>
      <c r="N725" s="581"/>
      <c r="O725" s="659">
        <v>1518</v>
      </c>
      <c r="P725" s="659">
        <v>1694</v>
      </c>
      <c r="Q725" s="627" t="str">
        <f>IF(COUNTIF($H$5:H725,H725)&gt;1,"重複","")</f>
        <v/>
      </c>
    </row>
    <row r="726" spans="1:17" s="78" customFormat="1" ht="25.9" customHeight="1" x14ac:dyDescent="0.15">
      <c r="A726" s="1143"/>
      <c r="B726" s="1143"/>
      <c r="C726" s="1143"/>
      <c r="D726" s="1143"/>
      <c r="E726" s="1143"/>
      <c r="F726" s="1143"/>
      <c r="G726" s="516"/>
      <c r="H726" s="597" t="s">
        <v>852</v>
      </c>
      <c r="I726" s="689"/>
      <c r="J726" s="736"/>
      <c r="K726" s="740"/>
      <c r="L726" s="736"/>
      <c r="M726" s="736"/>
      <c r="N726" s="581"/>
      <c r="O726" s="592"/>
      <c r="P726" s="592"/>
      <c r="Q726" s="627" t="str">
        <f>IF(COUNTIF($H$5:H726,H726)&gt;1,"重複","")</f>
        <v/>
      </c>
    </row>
    <row r="727" spans="1:17" s="78" customFormat="1" ht="25.9" customHeight="1" x14ac:dyDescent="0.15">
      <c r="A727" s="1143">
        <v>974945</v>
      </c>
      <c r="B727" s="1143"/>
      <c r="C727" s="1143"/>
      <c r="D727" s="1143"/>
      <c r="E727" s="1143"/>
      <c r="F727" s="1143"/>
      <c r="G727" s="526"/>
      <c r="H727" s="663">
        <v>974945</v>
      </c>
      <c r="I727" s="713" t="s">
        <v>1178</v>
      </c>
      <c r="J727" s="736"/>
      <c r="K727" s="740"/>
      <c r="L727" s="736"/>
      <c r="M727" s="736"/>
      <c r="N727" s="581"/>
      <c r="O727" s="659">
        <v>26345</v>
      </c>
      <c r="P727" s="659">
        <v>29249</v>
      </c>
      <c r="Q727" s="627" t="str">
        <f>IF(COUNTIF($H$5:H727,H727)&gt;1,"重複","")</f>
        <v/>
      </c>
    </row>
    <row r="728" spans="1:17" s="78" customFormat="1" ht="25.9" customHeight="1" x14ac:dyDescent="0.15">
      <c r="A728" s="1143">
        <v>974946</v>
      </c>
      <c r="B728" s="1143"/>
      <c r="C728" s="1143"/>
      <c r="D728" s="1143"/>
      <c r="E728" s="1143"/>
      <c r="F728" s="1143"/>
      <c r="G728" s="526"/>
      <c r="H728" s="663">
        <v>974946</v>
      </c>
      <c r="I728" s="713" t="s">
        <v>1179</v>
      </c>
      <c r="J728" s="736"/>
      <c r="K728" s="740"/>
      <c r="L728" s="736"/>
      <c r="M728" s="736"/>
      <c r="N728" s="581"/>
      <c r="O728" s="659">
        <v>35255</v>
      </c>
      <c r="P728" s="659">
        <v>39138</v>
      </c>
      <c r="Q728" s="627" t="str">
        <f>IF(COUNTIF($H$5:H728,H728)&gt;1,"重複","")</f>
        <v/>
      </c>
    </row>
    <row r="729" spans="1:17" s="78" customFormat="1" ht="25.9" customHeight="1" x14ac:dyDescent="0.15">
      <c r="A729" s="1143">
        <v>974947</v>
      </c>
      <c r="B729" s="1143"/>
      <c r="C729" s="1143"/>
      <c r="D729" s="1143"/>
      <c r="E729" s="1143"/>
      <c r="F729" s="1143"/>
      <c r="G729" s="526"/>
      <c r="H729" s="663">
        <v>974947</v>
      </c>
      <c r="I729" s="713" t="s">
        <v>1402</v>
      </c>
      <c r="J729" s="736"/>
      <c r="K729" s="740"/>
      <c r="L729" s="736"/>
      <c r="M729" s="736"/>
      <c r="N729" s="581"/>
      <c r="O729" s="659">
        <v>30305</v>
      </c>
      <c r="P729" s="659">
        <v>33638</v>
      </c>
      <c r="Q729" s="627" t="str">
        <f>IF(COUNTIF($H$5:H729,H729)&gt;1,"重複","")</f>
        <v/>
      </c>
    </row>
    <row r="730" spans="1:17" s="78" customFormat="1" ht="25.9" customHeight="1" x14ac:dyDescent="0.15">
      <c r="A730" s="1143">
        <v>974948</v>
      </c>
      <c r="B730" s="1143"/>
      <c r="C730" s="1143"/>
      <c r="D730" s="1143"/>
      <c r="E730" s="1143"/>
      <c r="F730" s="1143"/>
      <c r="G730" s="526"/>
      <c r="H730" s="663">
        <v>974948</v>
      </c>
      <c r="I730" s="713" t="s">
        <v>853</v>
      </c>
      <c r="J730" s="736"/>
      <c r="K730" s="740"/>
      <c r="L730" s="736"/>
      <c r="M730" s="736"/>
      <c r="N730" s="581"/>
      <c r="O730" s="659">
        <v>6633</v>
      </c>
      <c r="P730" s="659">
        <v>7370</v>
      </c>
      <c r="Q730" s="627" t="str">
        <f>IF(COUNTIF($H$5:H730,H730)&gt;1,"重複","")</f>
        <v/>
      </c>
    </row>
    <row r="731" spans="1:17" s="78" customFormat="1" ht="25.9" customHeight="1" x14ac:dyDescent="0.15">
      <c r="A731" s="1143">
        <v>974949</v>
      </c>
      <c r="B731" s="1143"/>
      <c r="C731" s="1143"/>
      <c r="D731" s="1143"/>
      <c r="E731" s="1143"/>
      <c r="F731" s="1143"/>
      <c r="G731" s="516"/>
      <c r="H731" s="663">
        <v>974949</v>
      </c>
      <c r="I731" s="713" t="s">
        <v>854</v>
      </c>
      <c r="J731" s="736"/>
      <c r="K731" s="740"/>
      <c r="L731" s="736"/>
      <c r="M731" s="736"/>
      <c r="N731" s="581"/>
      <c r="O731" s="659">
        <v>3553</v>
      </c>
      <c r="P731" s="659">
        <v>3949</v>
      </c>
      <c r="Q731" s="627" t="str">
        <f>IF(COUNTIF($H$5:H731,H731)&gt;1,"重複","")</f>
        <v/>
      </c>
    </row>
    <row r="732" spans="1:17" s="78" customFormat="1" ht="25.9" customHeight="1" x14ac:dyDescent="0.15">
      <c r="A732" s="1143">
        <v>883308</v>
      </c>
      <c r="B732" s="1143"/>
      <c r="C732" s="1143"/>
      <c r="D732" s="1143"/>
      <c r="E732" s="1143"/>
      <c r="F732" s="1143"/>
      <c r="G732" s="526"/>
      <c r="H732" s="596">
        <v>883308</v>
      </c>
      <c r="I732" s="621" t="s">
        <v>1272</v>
      </c>
      <c r="J732" s="736"/>
      <c r="K732" s="740"/>
      <c r="L732" s="736"/>
      <c r="M732" s="736"/>
      <c r="N732" s="581"/>
      <c r="O732" s="594">
        <v>2046.0000000000002</v>
      </c>
      <c r="P732" s="594">
        <v>2277</v>
      </c>
      <c r="Q732" s="627" t="str">
        <f>IF(COUNTIF($H$5:H732,H732)&gt;1,"重複","")</f>
        <v>重複</v>
      </c>
    </row>
    <row r="733" spans="1:17" s="78" customFormat="1" ht="25.9" customHeight="1" x14ac:dyDescent="0.15">
      <c r="A733" s="1143">
        <v>883309</v>
      </c>
      <c r="B733" s="1143"/>
      <c r="C733" s="1143"/>
      <c r="D733" s="1143"/>
      <c r="E733" s="1143"/>
      <c r="F733" s="1143"/>
      <c r="G733" s="526"/>
      <c r="H733" s="598">
        <v>883309</v>
      </c>
      <c r="I733" s="621" t="s">
        <v>1273</v>
      </c>
      <c r="J733" s="736"/>
      <c r="K733" s="740"/>
      <c r="L733" s="736"/>
      <c r="M733" s="736"/>
      <c r="N733" s="581"/>
      <c r="O733" s="594">
        <v>2046.0000000000002</v>
      </c>
      <c r="P733" s="594">
        <v>2277</v>
      </c>
      <c r="Q733" s="627" t="str">
        <f>IF(COUNTIF($H$5:H733,H733)&gt;1,"重複","")</f>
        <v>重複</v>
      </c>
    </row>
    <row r="734" spans="1:17" s="78" customFormat="1" ht="25.9" customHeight="1" x14ac:dyDescent="0.15">
      <c r="A734" s="1143">
        <v>974907</v>
      </c>
      <c r="B734" s="1143"/>
      <c r="C734" s="1143"/>
      <c r="D734" s="1143"/>
      <c r="E734" s="1143"/>
      <c r="F734" s="1143"/>
      <c r="G734" s="526"/>
      <c r="H734" s="663">
        <v>974907</v>
      </c>
      <c r="I734" s="713" t="s">
        <v>115</v>
      </c>
      <c r="J734" s="736"/>
      <c r="K734" s="740"/>
      <c r="L734" s="736"/>
      <c r="M734" s="736"/>
      <c r="N734" s="581"/>
      <c r="O734" s="659">
        <v>913</v>
      </c>
      <c r="P734" s="659">
        <v>1023</v>
      </c>
      <c r="Q734" s="627" t="str">
        <f>IF(COUNTIF($H$5:H734,H734)&gt;1,"重複","")</f>
        <v/>
      </c>
    </row>
    <row r="735" spans="1:17" s="78" customFormat="1" ht="25.9" customHeight="1" x14ac:dyDescent="0.15">
      <c r="A735" s="1143">
        <v>974908</v>
      </c>
      <c r="B735" s="1143"/>
      <c r="C735" s="1143"/>
      <c r="D735" s="1143"/>
      <c r="E735" s="1143"/>
      <c r="F735" s="1143"/>
      <c r="G735" s="526"/>
      <c r="H735" s="596">
        <v>974908</v>
      </c>
      <c r="I735" s="598" t="s">
        <v>116</v>
      </c>
      <c r="J735" s="736"/>
      <c r="K735" s="740"/>
      <c r="L735" s="736"/>
      <c r="M735" s="736"/>
      <c r="N735" s="581"/>
      <c r="O735" s="594">
        <v>4059.0000000000005</v>
      </c>
      <c r="P735" s="594">
        <v>4510</v>
      </c>
      <c r="Q735" s="627" t="str">
        <f>IF(COUNTIF($H$5:H735,H735)&gt;1,"重複","")</f>
        <v/>
      </c>
    </row>
    <row r="736" spans="1:17" s="78" customFormat="1" ht="25.9" customHeight="1" x14ac:dyDescent="0.15">
      <c r="A736" s="1143">
        <v>974933</v>
      </c>
      <c r="B736" s="1143"/>
      <c r="C736" s="1143"/>
      <c r="D736" s="1143"/>
      <c r="E736" s="1143"/>
      <c r="F736" s="1143"/>
      <c r="G736" s="526"/>
      <c r="H736" s="663">
        <v>974933</v>
      </c>
      <c r="I736" s="713" t="s">
        <v>117</v>
      </c>
      <c r="J736" s="736"/>
      <c r="K736" s="740"/>
      <c r="L736" s="736"/>
      <c r="M736" s="736"/>
      <c r="N736" s="581"/>
      <c r="O736" s="659">
        <v>8910</v>
      </c>
      <c r="P736" s="659">
        <v>9900</v>
      </c>
      <c r="Q736" s="627" t="str">
        <f>IF(COUNTIF($H$5:H736,H736)&gt;1,"重複","")</f>
        <v/>
      </c>
    </row>
    <row r="737" spans="1:17" s="78" customFormat="1" ht="25.9" customHeight="1" x14ac:dyDescent="0.15">
      <c r="A737" s="1143">
        <v>741700</v>
      </c>
      <c r="B737" s="1143"/>
      <c r="C737" s="1143"/>
      <c r="D737" s="1143"/>
      <c r="E737" s="1143"/>
      <c r="F737" s="1143"/>
      <c r="G737" s="526"/>
      <c r="H737" s="663">
        <v>741700</v>
      </c>
      <c r="I737" s="713" t="s">
        <v>118</v>
      </c>
      <c r="J737" s="736"/>
      <c r="K737" s="740"/>
      <c r="L737" s="736"/>
      <c r="M737" s="736"/>
      <c r="N737" s="581"/>
      <c r="O737" s="659">
        <v>781</v>
      </c>
      <c r="P737" s="659">
        <v>869</v>
      </c>
      <c r="Q737" s="627" t="str">
        <f>IF(COUNTIF($H$5:H737,H737)&gt;1,"重複","")</f>
        <v/>
      </c>
    </row>
    <row r="738" spans="1:17" s="78" customFormat="1" ht="25.9" customHeight="1" x14ac:dyDescent="0.15">
      <c r="A738" s="1143">
        <v>987804</v>
      </c>
      <c r="B738" s="1143"/>
      <c r="C738" s="1143"/>
      <c r="D738" s="1143"/>
      <c r="E738" s="1143"/>
      <c r="F738" s="1143"/>
      <c r="G738" s="516"/>
      <c r="H738" s="596">
        <v>987804</v>
      </c>
      <c r="I738" s="598" t="s">
        <v>119</v>
      </c>
      <c r="J738" s="736"/>
      <c r="K738" s="740"/>
      <c r="L738" s="736"/>
      <c r="M738" s="736"/>
      <c r="N738" s="581"/>
      <c r="O738" s="594">
        <v>1034</v>
      </c>
      <c r="P738" s="594">
        <v>1155</v>
      </c>
      <c r="Q738" s="627" t="str">
        <f>IF(COUNTIF($H$5:H738,H738)&gt;1,"重複","")</f>
        <v/>
      </c>
    </row>
    <row r="739" spans="1:17" s="78" customFormat="1" ht="25.9" customHeight="1" x14ac:dyDescent="0.15">
      <c r="A739" s="1143">
        <v>981120</v>
      </c>
      <c r="B739" s="1143"/>
      <c r="C739" s="1143"/>
      <c r="D739" s="1143"/>
      <c r="E739" s="1143"/>
      <c r="F739" s="1143"/>
      <c r="G739" s="526"/>
      <c r="H739" s="663">
        <v>981120</v>
      </c>
      <c r="I739" s="713" t="s">
        <v>624</v>
      </c>
      <c r="J739" s="736"/>
      <c r="K739" s="740"/>
      <c r="L739" s="736"/>
      <c r="M739" s="736"/>
      <c r="N739" s="581"/>
      <c r="O739" s="659">
        <v>1034</v>
      </c>
      <c r="P739" s="659">
        <v>1155</v>
      </c>
      <c r="Q739" s="627" t="str">
        <f>IF(COUNTIF($H$5:H739,H739)&gt;1,"重複","")</f>
        <v/>
      </c>
    </row>
    <row r="740" spans="1:17" s="78" customFormat="1" ht="25.9" customHeight="1" x14ac:dyDescent="0.15">
      <c r="A740" s="1143">
        <v>883107</v>
      </c>
      <c r="B740" s="1143"/>
      <c r="C740" s="1143"/>
      <c r="D740" s="1143"/>
      <c r="E740" s="1143"/>
      <c r="F740" s="1143"/>
      <c r="G740" s="526"/>
      <c r="H740" s="663">
        <v>883107</v>
      </c>
      <c r="I740" s="715" t="s">
        <v>1465</v>
      </c>
      <c r="J740" s="736"/>
      <c r="K740" s="740"/>
      <c r="L740" s="736"/>
      <c r="M740" s="736"/>
      <c r="N740" s="581"/>
      <c r="O740" s="659">
        <v>1815.0000000000002</v>
      </c>
      <c r="P740" s="659">
        <v>2024</v>
      </c>
      <c r="Q740" s="627" t="str">
        <f>IF(COUNTIF($H$5:H740,H740)&gt;1,"重複","")</f>
        <v/>
      </c>
    </row>
    <row r="741" spans="1:17" s="78" customFormat="1" ht="25.9" customHeight="1" x14ac:dyDescent="0.15">
      <c r="A741" s="1143">
        <v>883108</v>
      </c>
      <c r="B741" s="1143"/>
      <c r="C741" s="1143"/>
      <c r="D741" s="1143"/>
      <c r="E741" s="1143"/>
      <c r="F741" s="1143"/>
      <c r="G741" s="526"/>
      <c r="H741" s="663">
        <v>883108</v>
      </c>
      <c r="I741" s="715" t="s">
        <v>1466</v>
      </c>
      <c r="J741" s="737"/>
      <c r="K741" s="740"/>
      <c r="L741" s="736"/>
      <c r="M741" s="736"/>
      <c r="N741" s="581"/>
      <c r="O741" s="659">
        <v>1815.0000000000002</v>
      </c>
      <c r="P741" s="659">
        <v>2024</v>
      </c>
      <c r="Q741" s="627" t="str">
        <f>IF(COUNTIF($H$5:H741,H741)&gt;1,"重複","")</f>
        <v/>
      </c>
    </row>
    <row r="742" spans="1:17" s="78" customFormat="1" ht="25.9" customHeight="1" x14ac:dyDescent="0.15">
      <c r="A742" s="1143">
        <v>883151</v>
      </c>
      <c r="B742" s="1143"/>
      <c r="C742" s="1143"/>
      <c r="D742" s="1143"/>
      <c r="E742" s="1143"/>
      <c r="F742" s="1143"/>
      <c r="G742" s="526"/>
      <c r="H742" s="663">
        <v>883151</v>
      </c>
      <c r="I742" s="715" t="s">
        <v>1467</v>
      </c>
      <c r="J742" s="737"/>
      <c r="K742" s="740"/>
      <c r="L742" s="736"/>
      <c r="M742" s="736"/>
      <c r="N742" s="581"/>
      <c r="O742" s="659">
        <v>1815.0000000000002</v>
      </c>
      <c r="P742" s="659">
        <v>2024</v>
      </c>
      <c r="Q742" s="627" t="str">
        <f>IF(COUNTIF($H$5:H742,H742)&gt;1,"重複","")</f>
        <v/>
      </c>
    </row>
    <row r="743" spans="1:17" s="78" customFormat="1" ht="25.9" customHeight="1" x14ac:dyDescent="0.15">
      <c r="A743" s="1143">
        <v>883152</v>
      </c>
      <c r="B743" s="1143"/>
      <c r="C743" s="1143"/>
      <c r="D743" s="1143"/>
      <c r="E743" s="1143"/>
      <c r="F743" s="1143"/>
      <c r="G743" s="516"/>
      <c r="H743" s="663">
        <v>883152</v>
      </c>
      <c r="I743" s="715" t="s">
        <v>1468</v>
      </c>
      <c r="J743" s="737"/>
      <c r="K743" s="740"/>
      <c r="L743" s="736"/>
      <c r="M743" s="736"/>
      <c r="N743" s="581"/>
      <c r="O743" s="659">
        <v>1815.0000000000002</v>
      </c>
      <c r="P743" s="659">
        <v>2024</v>
      </c>
      <c r="Q743" s="627" t="str">
        <f>IF(COUNTIF($H$5:H743,H743)&gt;1,"重複","")</f>
        <v/>
      </c>
    </row>
    <row r="744" spans="1:17" s="78" customFormat="1" ht="25.9" customHeight="1" x14ac:dyDescent="0.15">
      <c r="A744" s="1143">
        <v>880730</v>
      </c>
      <c r="B744" s="1143"/>
      <c r="C744" s="1143"/>
      <c r="D744" s="1143"/>
      <c r="E744" s="1143"/>
      <c r="F744" s="1143"/>
      <c r="G744" s="526"/>
      <c r="H744" s="660">
        <v>880730</v>
      </c>
      <c r="I744" s="661" t="s">
        <v>1469</v>
      </c>
      <c r="J744" s="737"/>
      <c r="K744" s="740"/>
      <c r="L744" s="736"/>
      <c r="M744" s="736"/>
      <c r="N744" s="581"/>
      <c r="O744" s="659">
        <v>7051.0000000000009</v>
      </c>
      <c r="P744" s="659">
        <v>7832</v>
      </c>
      <c r="Q744" s="627" t="str">
        <f>IF(COUNTIF($H$5:H744,H744)&gt;1,"重複","")</f>
        <v/>
      </c>
    </row>
    <row r="745" spans="1:17" s="78" customFormat="1" ht="25.9" customHeight="1" x14ac:dyDescent="0.15">
      <c r="A745" s="1143">
        <v>981130</v>
      </c>
      <c r="B745" s="1143"/>
      <c r="C745" s="1143"/>
      <c r="D745" s="1143"/>
      <c r="E745" s="1143"/>
      <c r="F745" s="1143"/>
      <c r="G745" s="526"/>
      <c r="H745" s="663">
        <v>981130</v>
      </c>
      <c r="I745" s="713" t="s">
        <v>120</v>
      </c>
      <c r="J745" s="737"/>
      <c r="K745" s="740"/>
      <c r="L745" s="736"/>
      <c r="M745" s="736"/>
      <c r="N745" s="581"/>
      <c r="O745" s="659">
        <v>1133</v>
      </c>
      <c r="P745" s="659">
        <v>1265</v>
      </c>
      <c r="Q745" s="627" t="str">
        <f>IF(COUNTIF($H$5:H745,H745)&gt;1,"重複","")</f>
        <v/>
      </c>
    </row>
    <row r="746" spans="1:17" s="78" customFormat="1" ht="25.9" customHeight="1" x14ac:dyDescent="0.15">
      <c r="A746" s="1143">
        <v>988014</v>
      </c>
      <c r="B746" s="1143"/>
      <c r="C746" s="1143"/>
      <c r="D746" s="1143"/>
      <c r="E746" s="1143"/>
      <c r="F746" s="1143"/>
      <c r="G746" s="526"/>
      <c r="H746" s="596">
        <v>988014</v>
      </c>
      <c r="I746" s="598" t="s">
        <v>625</v>
      </c>
      <c r="J746" s="736"/>
      <c r="K746" s="740"/>
      <c r="L746" s="736"/>
      <c r="M746" s="736"/>
      <c r="N746" s="581"/>
      <c r="O746" s="594">
        <v>1551.0000000000002</v>
      </c>
      <c r="P746" s="594">
        <v>1727</v>
      </c>
      <c r="Q746" s="627" t="str">
        <f>IF(COUNTIF($H$5:H746,H746)&gt;1,"重複","")</f>
        <v/>
      </c>
    </row>
    <row r="747" spans="1:17" s="78" customFormat="1" ht="25.9" customHeight="1" x14ac:dyDescent="0.15">
      <c r="A747" s="1143">
        <v>988034</v>
      </c>
      <c r="B747" s="1143"/>
      <c r="C747" s="1143"/>
      <c r="D747" s="1143"/>
      <c r="E747" s="1143"/>
      <c r="F747" s="1143"/>
      <c r="G747" s="516"/>
      <c r="H747" s="596">
        <v>988034</v>
      </c>
      <c r="I747" s="598" t="s">
        <v>626</v>
      </c>
      <c r="J747" s="737"/>
      <c r="K747" s="740"/>
      <c r="L747" s="736"/>
      <c r="M747" s="736"/>
      <c r="N747" s="581"/>
      <c r="O747" s="594">
        <v>1551.0000000000002</v>
      </c>
      <c r="P747" s="594">
        <v>1727</v>
      </c>
      <c r="Q747" s="627" t="str">
        <f>IF(COUNTIF($H$5:H747,H747)&gt;1,"重複","")</f>
        <v/>
      </c>
    </row>
    <row r="748" spans="1:17" s="78" customFormat="1" ht="25.9" customHeight="1" x14ac:dyDescent="0.15">
      <c r="A748" s="1143">
        <v>741301</v>
      </c>
      <c r="B748" s="1143"/>
      <c r="C748" s="1143"/>
      <c r="D748" s="1143"/>
      <c r="E748" s="1143"/>
      <c r="F748" s="1143"/>
      <c r="G748" s="526"/>
      <c r="H748" s="663">
        <v>741301</v>
      </c>
      <c r="I748" s="713" t="s">
        <v>627</v>
      </c>
      <c r="J748" s="737"/>
      <c r="K748" s="740"/>
      <c r="L748" s="736"/>
      <c r="M748" s="736"/>
      <c r="N748" s="581"/>
      <c r="O748" s="659">
        <v>825</v>
      </c>
      <c r="P748" s="659">
        <v>924</v>
      </c>
      <c r="Q748" s="627" t="str">
        <f>IF(COUNTIF($H$5:H748,H748)&gt;1,"重複","")</f>
        <v/>
      </c>
    </row>
    <row r="749" spans="1:17" s="78" customFormat="1" ht="25.9" customHeight="1" x14ac:dyDescent="0.15">
      <c r="A749" s="1143">
        <v>783102</v>
      </c>
      <c r="B749" s="1143"/>
      <c r="C749" s="1143"/>
      <c r="D749" s="1143"/>
      <c r="E749" s="1143"/>
      <c r="F749" s="1143"/>
      <c r="G749" s="526"/>
      <c r="H749" s="596">
        <v>783102</v>
      </c>
      <c r="I749" s="621" t="s">
        <v>121</v>
      </c>
      <c r="J749" s="737"/>
      <c r="K749" s="740"/>
      <c r="L749" s="736"/>
      <c r="M749" s="736"/>
      <c r="N749" s="581"/>
      <c r="O749" s="594">
        <v>583</v>
      </c>
      <c r="P749" s="594">
        <v>649</v>
      </c>
      <c r="Q749" s="627" t="str">
        <f>IF(COUNTIF($H$5:H749,H749)&gt;1,"重複","")</f>
        <v/>
      </c>
    </row>
    <row r="750" spans="1:17" s="78" customFormat="1" ht="25.9" customHeight="1" x14ac:dyDescent="0.15">
      <c r="A750" s="1143">
        <v>974951</v>
      </c>
      <c r="B750" s="1143"/>
      <c r="C750" s="1143"/>
      <c r="D750" s="1143"/>
      <c r="E750" s="1143"/>
      <c r="F750" s="1143"/>
      <c r="G750" s="526"/>
      <c r="H750" s="596">
        <v>974951</v>
      </c>
      <c r="I750" s="621" t="s">
        <v>1573</v>
      </c>
      <c r="J750" s="737"/>
      <c r="K750" s="740"/>
      <c r="L750" s="736"/>
      <c r="M750" s="736"/>
      <c r="N750" s="581"/>
      <c r="O750" s="594">
        <v>27379</v>
      </c>
      <c r="P750" s="594">
        <v>30393</v>
      </c>
      <c r="Q750" s="627" t="str">
        <f>IF(COUNTIF($H$5:H750,H750)&gt;1,"重複","")</f>
        <v/>
      </c>
    </row>
    <row r="751" spans="1:17" s="78" customFormat="1" ht="25.9" customHeight="1" x14ac:dyDescent="0.15">
      <c r="A751" s="1143"/>
      <c r="B751" s="1143"/>
      <c r="C751" s="1143"/>
      <c r="D751" s="1143"/>
      <c r="E751" s="1143"/>
      <c r="F751" s="1143"/>
      <c r="G751" s="526"/>
      <c r="H751" s="597" t="s">
        <v>855</v>
      </c>
      <c r="I751" s="689"/>
      <c r="J751" s="737"/>
      <c r="K751" s="740"/>
      <c r="L751" s="736"/>
      <c r="M751" s="736"/>
      <c r="N751" s="581"/>
      <c r="O751" s="592"/>
      <c r="P751" s="592"/>
      <c r="Q751" s="627" t="str">
        <f>IF(COUNTIF($H$5:H751,H751)&gt;1,"重複","")</f>
        <v/>
      </c>
    </row>
    <row r="752" spans="1:17" s="78" customFormat="1" ht="25.9" customHeight="1" x14ac:dyDescent="0.15">
      <c r="A752" s="1143">
        <v>731100</v>
      </c>
      <c r="B752" s="1143"/>
      <c r="C752" s="1143"/>
      <c r="D752" s="1143"/>
      <c r="E752" s="1143"/>
      <c r="F752" s="1143"/>
      <c r="G752" s="516"/>
      <c r="H752" s="663">
        <v>731100</v>
      </c>
      <c r="I752" s="713" t="s">
        <v>122</v>
      </c>
      <c r="J752" s="737"/>
      <c r="K752" s="740"/>
      <c r="L752" s="736"/>
      <c r="M752" s="736"/>
      <c r="N752" s="581"/>
      <c r="O752" s="659">
        <v>2035</v>
      </c>
      <c r="P752" s="659">
        <v>2266</v>
      </c>
      <c r="Q752" s="627" t="str">
        <f>IF(COUNTIF($H$5:H752,H752)&gt;1,"重複","")</f>
        <v/>
      </c>
    </row>
    <row r="753" spans="1:17" s="78" customFormat="1" ht="25.9" customHeight="1" x14ac:dyDescent="0.15">
      <c r="A753" s="1143"/>
      <c r="B753" s="1143"/>
      <c r="C753" s="1143"/>
      <c r="D753" s="1143"/>
      <c r="E753" s="1143"/>
      <c r="F753" s="1143"/>
      <c r="G753" s="526"/>
      <c r="H753" s="597" t="s">
        <v>856</v>
      </c>
      <c r="I753" s="689"/>
      <c r="J753" s="737"/>
      <c r="K753" s="740"/>
      <c r="L753" s="736"/>
      <c r="M753" s="736"/>
      <c r="N753" s="581"/>
      <c r="O753" s="592"/>
      <c r="P753" s="592"/>
      <c r="Q753" s="627" t="str">
        <f>IF(COUNTIF($H$5:H753,H753)&gt;1,"重複","")</f>
        <v/>
      </c>
    </row>
    <row r="754" spans="1:17" s="78" customFormat="1" ht="25.9" customHeight="1" x14ac:dyDescent="0.15">
      <c r="A754" s="1143">
        <v>787110</v>
      </c>
      <c r="B754" s="1143"/>
      <c r="C754" s="1143"/>
      <c r="D754" s="1143"/>
      <c r="E754" s="1143"/>
      <c r="F754" s="1143"/>
      <c r="G754" s="526"/>
      <c r="H754" s="596">
        <v>787110</v>
      </c>
      <c r="I754" s="621" t="s">
        <v>123</v>
      </c>
      <c r="J754" s="737"/>
      <c r="K754" s="740"/>
      <c r="L754" s="736"/>
      <c r="M754" s="736"/>
      <c r="N754" s="581"/>
      <c r="O754" s="594">
        <v>3421.0000000000005</v>
      </c>
      <c r="P754" s="594">
        <v>3806</v>
      </c>
      <c r="Q754" s="627" t="str">
        <f>IF(COUNTIF($H$5:H754,H754)&gt;1,"重複","")</f>
        <v/>
      </c>
    </row>
    <row r="755" spans="1:17" s="78" customFormat="1" ht="25.9" customHeight="1" x14ac:dyDescent="0.15">
      <c r="A755" s="1143">
        <v>974802</v>
      </c>
      <c r="B755" s="1143"/>
      <c r="C755" s="1143"/>
      <c r="D755" s="1143"/>
      <c r="E755" s="1143"/>
      <c r="F755" s="1143"/>
      <c r="G755" s="526"/>
      <c r="H755" s="596">
        <v>974802</v>
      </c>
      <c r="I755" s="621" t="s">
        <v>124</v>
      </c>
      <c r="J755" s="737"/>
      <c r="K755" s="740"/>
      <c r="L755" s="736"/>
      <c r="M755" s="736"/>
      <c r="N755" s="581"/>
      <c r="O755" s="594">
        <v>2013.0000000000002</v>
      </c>
      <c r="P755" s="594">
        <v>2244</v>
      </c>
      <c r="Q755" s="627" t="str">
        <f>IF(COUNTIF($H$5:H755,H755)&gt;1,"重複","")</f>
        <v/>
      </c>
    </row>
    <row r="756" spans="1:17" s="78" customFormat="1" ht="25.9" customHeight="1" x14ac:dyDescent="0.15">
      <c r="A756" s="1143">
        <v>974803</v>
      </c>
      <c r="B756" s="1143"/>
      <c r="C756" s="1143"/>
      <c r="D756" s="1143"/>
      <c r="E756" s="1143"/>
      <c r="F756" s="1143"/>
      <c r="G756" s="526"/>
      <c r="H756" s="596">
        <v>974803</v>
      </c>
      <c r="I756" s="621" t="s">
        <v>125</v>
      </c>
      <c r="J756" s="737"/>
      <c r="K756" s="740"/>
      <c r="L756" s="736"/>
      <c r="M756" s="736"/>
      <c r="N756" s="581"/>
      <c r="O756" s="594">
        <v>1078</v>
      </c>
      <c r="P756" s="594">
        <v>1199</v>
      </c>
      <c r="Q756" s="627" t="str">
        <f>IF(COUNTIF($H$5:H756,H756)&gt;1,"重複","")</f>
        <v/>
      </c>
    </row>
    <row r="757" spans="1:17" s="78" customFormat="1" ht="25.9" customHeight="1" x14ac:dyDescent="0.15">
      <c r="A757" s="1143">
        <v>974804</v>
      </c>
      <c r="B757" s="1143"/>
      <c r="C757" s="1143"/>
      <c r="D757" s="1143"/>
      <c r="E757" s="1143"/>
      <c r="F757" s="1143"/>
      <c r="G757" s="516"/>
      <c r="H757" s="596">
        <v>974804</v>
      </c>
      <c r="I757" s="621" t="s">
        <v>126</v>
      </c>
      <c r="J757" s="737"/>
      <c r="K757" s="740"/>
      <c r="L757" s="736"/>
      <c r="M757" s="736"/>
      <c r="N757" s="581"/>
      <c r="O757" s="594">
        <v>1045</v>
      </c>
      <c r="P757" s="594">
        <v>1166</v>
      </c>
      <c r="Q757" s="627" t="str">
        <f>IF(COUNTIF($H$5:H757,H757)&gt;1,"重複","")</f>
        <v/>
      </c>
    </row>
    <row r="758" spans="1:17" s="78" customFormat="1" ht="25.9" customHeight="1" x14ac:dyDescent="0.15">
      <c r="A758" s="1143">
        <v>974805</v>
      </c>
      <c r="B758" s="1143"/>
      <c r="C758" s="1143"/>
      <c r="D758" s="1143"/>
      <c r="E758" s="1143"/>
      <c r="F758" s="1143"/>
      <c r="G758" s="526"/>
      <c r="H758" s="596">
        <v>974805</v>
      </c>
      <c r="I758" s="621" t="s">
        <v>127</v>
      </c>
      <c r="J758" s="737"/>
      <c r="K758" s="740"/>
      <c r="L758" s="736"/>
      <c r="M758" s="736"/>
      <c r="N758" s="581"/>
      <c r="O758" s="594">
        <v>1012.0000000000001</v>
      </c>
      <c r="P758" s="594">
        <v>1133</v>
      </c>
      <c r="Q758" s="627" t="str">
        <f>IF(COUNTIF($H$5:H758,H758)&gt;1,"重複","")</f>
        <v/>
      </c>
    </row>
    <row r="759" spans="1:17" s="78" customFormat="1" ht="25.9" customHeight="1" x14ac:dyDescent="0.15">
      <c r="A759" s="1143">
        <v>974806</v>
      </c>
      <c r="B759" s="1143"/>
      <c r="C759" s="1143"/>
      <c r="D759" s="1143"/>
      <c r="E759" s="1143"/>
      <c r="F759" s="1143"/>
      <c r="G759" s="526"/>
      <c r="H759" s="596">
        <v>974806</v>
      </c>
      <c r="I759" s="621" t="s">
        <v>128</v>
      </c>
      <c r="J759" s="736"/>
      <c r="K759" s="740"/>
      <c r="L759" s="736"/>
      <c r="M759" s="736"/>
      <c r="N759" s="581"/>
      <c r="O759" s="594">
        <v>2200</v>
      </c>
      <c r="P759" s="594">
        <v>2442</v>
      </c>
      <c r="Q759" s="627" t="str">
        <f>IF(COUNTIF($H$5:H759,H759)&gt;1,"重複","")</f>
        <v/>
      </c>
    </row>
    <row r="760" spans="1:17" s="78" customFormat="1" ht="25.9" customHeight="1" x14ac:dyDescent="0.15">
      <c r="A760" s="1143">
        <v>974810</v>
      </c>
      <c r="B760" s="1143"/>
      <c r="C760" s="1143"/>
      <c r="D760" s="1143"/>
      <c r="E760" s="1143"/>
      <c r="F760" s="1143"/>
      <c r="G760" s="526"/>
      <c r="H760" s="596">
        <v>974810</v>
      </c>
      <c r="I760" s="621" t="s">
        <v>129</v>
      </c>
      <c r="J760" s="737"/>
      <c r="K760" s="740"/>
      <c r="L760" s="736"/>
      <c r="M760" s="736"/>
      <c r="N760" s="581"/>
      <c r="O760" s="594">
        <v>1474.0000000000002</v>
      </c>
      <c r="P760" s="594">
        <v>1639</v>
      </c>
      <c r="Q760" s="627" t="str">
        <f>IF(COUNTIF($H$5:H760,H760)&gt;1,"重複","")</f>
        <v/>
      </c>
    </row>
    <row r="761" spans="1:17" s="78" customFormat="1" ht="25.9" customHeight="1" x14ac:dyDescent="0.15">
      <c r="A761" s="1143">
        <v>974811</v>
      </c>
      <c r="B761" s="1143"/>
      <c r="C761" s="1143"/>
      <c r="D761" s="1143"/>
      <c r="E761" s="1143"/>
      <c r="F761" s="1143"/>
      <c r="G761" s="526"/>
      <c r="H761" s="596">
        <v>974811</v>
      </c>
      <c r="I761" s="621" t="s">
        <v>130</v>
      </c>
      <c r="J761" s="737"/>
      <c r="K761" s="740"/>
      <c r="L761" s="736"/>
      <c r="M761" s="736"/>
      <c r="N761" s="581"/>
      <c r="O761" s="594">
        <v>1474.0000000000002</v>
      </c>
      <c r="P761" s="594">
        <v>1639</v>
      </c>
      <c r="Q761" s="627" t="str">
        <f>IF(COUNTIF($H$5:H761,H761)&gt;1,"重複","")</f>
        <v/>
      </c>
    </row>
    <row r="762" spans="1:17" s="78" customFormat="1" ht="25.9" customHeight="1" x14ac:dyDescent="0.15">
      <c r="A762" s="1143">
        <v>974812</v>
      </c>
      <c r="B762" s="1143"/>
      <c r="C762" s="1143"/>
      <c r="D762" s="1143"/>
      <c r="E762" s="1143"/>
      <c r="F762" s="1143"/>
      <c r="G762" s="526"/>
      <c r="H762" s="596">
        <v>974812</v>
      </c>
      <c r="I762" s="621" t="s">
        <v>131</v>
      </c>
      <c r="J762" s="736"/>
      <c r="K762" s="740"/>
      <c r="L762" s="736"/>
      <c r="M762" s="736"/>
      <c r="N762" s="581"/>
      <c r="O762" s="594">
        <v>979.00000000000011</v>
      </c>
      <c r="P762" s="594">
        <v>1089</v>
      </c>
      <c r="Q762" s="627" t="str">
        <f>IF(COUNTIF($H$5:H762,H762)&gt;1,"重複","")</f>
        <v/>
      </c>
    </row>
    <row r="763" spans="1:17" s="78" customFormat="1" ht="25.9" customHeight="1" x14ac:dyDescent="0.15">
      <c r="A763" s="1143">
        <v>974813</v>
      </c>
      <c r="B763" s="1143"/>
      <c r="C763" s="1143"/>
      <c r="D763" s="1143"/>
      <c r="E763" s="1143"/>
      <c r="F763" s="1143"/>
      <c r="G763" s="526"/>
      <c r="H763" s="596">
        <v>974813</v>
      </c>
      <c r="I763" s="621" t="s">
        <v>857</v>
      </c>
      <c r="J763" s="736"/>
      <c r="K763" s="740"/>
      <c r="L763" s="736"/>
      <c r="M763" s="736"/>
      <c r="N763" s="581"/>
      <c r="O763" s="594">
        <v>1045</v>
      </c>
      <c r="P763" s="594">
        <v>1166</v>
      </c>
      <c r="Q763" s="627" t="str">
        <f>IF(COUNTIF($H$5:H763,H763)&gt;1,"重複","")</f>
        <v/>
      </c>
    </row>
    <row r="764" spans="1:17" s="78" customFormat="1" ht="25.9" customHeight="1" x14ac:dyDescent="0.15">
      <c r="A764" s="1143">
        <v>974814</v>
      </c>
      <c r="B764" s="1143"/>
      <c r="C764" s="1143"/>
      <c r="D764" s="1143"/>
      <c r="E764" s="1143"/>
      <c r="F764" s="1143"/>
      <c r="G764" s="516"/>
      <c r="H764" s="596">
        <v>974814</v>
      </c>
      <c r="I764" s="621" t="s">
        <v>858</v>
      </c>
      <c r="J764" s="736"/>
      <c r="K764" s="740"/>
      <c r="L764" s="736"/>
      <c r="M764" s="736"/>
      <c r="N764" s="581"/>
      <c r="O764" s="594">
        <v>1045</v>
      </c>
      <c r="P764" s="594">
        <v>1166</v>
      </c>
      <c r="Q764" s="627" t="str">
        <f>IF(COUNTIF($H$5:H764,H764)&gt;1,"重複","")</f>
        <v/>
      </c>
    </row>
    <row r="765" spans="1:17" s="78" customFormat="1" ht="25.9" customHeight="1" x14ac:dyDescent="0.15">
      <c r="A765" s="1143">
        <v>974815</v>
      </c>
      <c r="B765" s="1143"/>
      <c r="C765" s="1143"/>
      <c r="D765" s="1143"/>
      <c r="E765" s="1143"/>
      <c r="F765" s="1143"/>
      <c r="G765" s="526"/>
      <c r="H765" s="596">
        <v>974815</v>
      </c>
      <c r="I765" s="621" t="s">
        <v>790</v>
      </c>
      <c r="J765" s="737"/>
      <c r="K765" s="740"/>
      <c r="L765" s="736"/>
      <c r="M765" s="736"/>
      <c r="N765" s="581"/>
      <c r="O765" s="594">
        <v>1045</v>
      </c>
      <c r="P765" s="594">
        <v>1166</v>
      </c>
      <c r="Q765" s="627" t="str">
        <f>IF(COUNTIF($H$5:H765,H765)&gt;1,"重複","")</f>
        <v/>
      </c>
    </row>
    <row r="766" spans="1:17" s="78" customFormat="1" ht="25.9" customHeight="1" x14ac:dyDescent="0.15">
      <c r="A766" s="1143">
        <v>974816</v>
      </c>
      <c r="B766" s="1143"/>
      <c r="C766" s="1143"/>
      <c r="D766" s="1143"/>
      <c r="E766" s="1143"/>
      <c r="F766" s="1143"/>
      <c r="G766" s="526"/>
      <c r="H766" s="596">
        <v>974816</v>
      </c>
      <c r="I766" s="621" t="s">
        <v>1403</v>
      </c>
      <c r="J766" s="736"/>
      <c r="K766" s="740"/>
      <c r="L766" s="736"/>
      <c r="M766" s="736"/>
      <c r="N766" s="581"/>
      <c r="O766" s="594">
        <v>1265</v>
      </c>
      <c r="P766" s="594">
        <v>1408</v>
      </c>
      <c r="Q766" s="627" t="str">
        <f>IF(COUNTIF($H$5:H766,H766)&gt;1,"重複","")</f>
        <v/>
      </c>
    </row>
    <row r="767" spans="1:17" s="78" customFormat="1" ht="25.9" customHeight="1" x14ac:dyDescent="0.15">
      <c r="A767" s="1143">
        <v>974817</v>
      </c>
      <c r="B767" s="1143"/>
      <c r="C767" s="1143"/>
      <c r="D767" s="1143"/>
      <c r="E767" s="1143"/>
      <c r="F767" s="1143"/>
      <c r="G767" s="516"/>
      <c r="H767" s="596">
        <v>974817</v>
      </c>
      <c r="I767" s="621" t="s">
        <v>1404</v>
      </c>
      <c r="J767" s="736"/>
      <c r="K767" s="740"/>
      <c r="L767" s="736"/>
      <c r="M767" s="736"/>
      <c r="N767" s="581"/>
      <c r="O767" s="594">
        <v>1265</v>
      </c>
      <c r="P767" s="594">
        <v>1408</v>
      </c>
      <c r="Q767" s="627" t="str">
        <f>IF(COUNTIF($H$5:H767,H767)&gt;1,"重複","")</f>
        <v/>
      </c>
    </row>
    <row r="768" spans="1:17" s="78" customFormat="1" ht="25.9" customHeight="1" x14ac:dyDescent="0.15">
      <c r="A768" s="1143"/>
      <c r="B768" s="1143"/>
      <c r="C768" s="1143"/>
      <c r="D768" s="1143"/>
      <c r="E768" s="1143"/>
      <c r="F768" s="1143"/>
      <c r="G768" s="526"/>
      <c r="H768" s="597" t="s">
        <v>859</v>
      </c>
      <c r="I768" s="689"/>
      <c r="J768" s="736"/>
      <c r="K768" s="740"/>
      <c r="L768" s="736"/>
      <c r="M768" s="736"/>
      <c r="N768" s="581"/>
      <c r="O768" s="592"/>
      <c r="P768" s="592"/>
      <c r="Q768" s="627" t="str">
        <f>IF(COUNTIF($H$5:H768,H768)&gt;1,"重複","")</f>
        <v/>
      </c>
    </row>
    <row r="769" spans="1:17" s="78" customFormat="1" ht="25.9" customHeight="1" x14ac:dyDescent="0.15">
      <c r="A769" s="1143">
        <v>974860</v>
      </c>
      <c r="B769" s="1143"/>
      <c r="C769" s="1143"/>
      <c r="D769" s="1143"/>
      <c r="E769" s="1143"/>
      <c r="F769" s="1143"/>
      <c r="G769" s="516"/>
      <c r="H769" s="663">
        <v>974860</v>
      </c>
      <c r="I769" s="713" t="s">
        <v>1470</v>
      </c>
      <c r="J769" s="736"/>
      <c r="K769" s="740"/>
      <c r="L769" s="736"/>
      <c r="M769" s="736"/>
      <c r="N769" s="581"/>
      <c r="O769" s="659">
        <v>880</v>
      </c>
      <c r="P769" s="659">
        <v>979</v>
      </c>
      <c r="Q769" s="627" t="str">
        <f>IF(COUNTIF($H$5:H769,H769)&gt;1,"重複","")</f>
        <v/>
      </c>
    </row>
    <row r="770" spans="1:17" s="78" customFormat="1" ht="25.9" customHeight="1" x14ac:dyDescent="0.15">
      <c r="A770" s="1143">
        <v>974850</v>
      </c>
      <c r="B770" s="1143"/>
      <c r="C770" s="1143"/>
      <c r="D770" s="1143"/>
      <c r="E770" s="1143"/>
      <c r="F770" s="1143"/>
      <c r="G770" s="526"/>
      <c r="H770" s="663">
        <v>974850</v>
      </c>
      <c r="I770" s="713" t="s">
        <v>1471</v>
      </c>
      <c r="J770" s="737"/>
      <c r="K770" s="740"/>
      <c r="L770" s="736"/>
      <c r="M770" s="736"/>
      <c r="N770" s="581"/>
      <c r="O770" s="659">
        <v>880</v>
      </c>
      <c r="P770" s="659">
        <v>979</v>
      </c>
      <c r="Q770" s="627" t="str">
        <f>IF(COUNTIF($H$5:H770,H770)&gt;1,"重複","")</f>
        <v/>
      </c>
    </row>
    <row r="771" spans="1:17" s="78" customFormat="1" ht="25.9" customHeight="1" x14ac:dyDescent="0.15">
      <c r="A771" s="1143">
        <v>987301</v>
      </c>
      <c r="B771" s="1143"/>
      <c r="C771" s="1143"/>
      <c r="D771" s="1143"/>
      <c r="E771" s="1143"/>
      <c r="F771" s="1143"/>
      <c r="G771" s="516"/>
      <c r="H771" s="663">
        <v>987301</v>
      </c>
      <c r="I771" s="713" t="s">
        <v>132</v>
      </c>
      <c r="J771" s="737"/>
      <c r="K771" s="740"/>
      <c r="L771" s="736"/>
      <c r="M771" s="736"/>
      <c r="N771" s="581"/>
      <c r="O771" s="659">
        <v>1727</v>
      </c>
      <c r="P771" s="659">
        <v>1925</v>
      </c>
      <c r="Q771" s="627" t="str">
        <f>IF(COUNTIF($H$5:H771,H771)&gt;1,"重複","")</f>
        <v/>
      </c>
    </row>
    <row r="772" spans="1:17" s="78" customFormat="1" ht="25.9" customHeight="1" x14ac:dyDescent="0.15">
      <c r="A772" s="1143">
        <v>986530</v>
      </c>
      <c r="B772" s="1143"/>
      <c r="C772" s="1143"/>
      <c r="D772" s="1143"/>
      <c r="E772" s="1143"/>
      <c r="F772" s="1143"/>
      <c r="G772" s="516"/>
      <c r="H772" s="663">
        <v>986530</v>
      </c>
      <c r="I772" s="713" t="s">
        <v>1574</v>
      </c>
      <c r="J772" s="737"/>
      <c r="K772" s="740"/>
      <c r="L772" s="736"/>
      <c r="M772" s="736"/>
      <c r="N772" s="581"/>
      <c r="O772" s="659">
        <v>2530</v>
      </c>
      <c r="P772" s="659">
        <v>2816</v>
      </c>
      <c r="Q772" s="627" t="str">
        <f>IF(COUNTIF($H$5:H772,H772)&gt;1,"重複","")</f>
        <v/>
      </c>
    </row>
    <row r="773" spans="1:17" s="78" customFormat="1" ht="25.9" customHeight="1" x14ac:dyDescent="0.15">
      <c r="A773" s="1143">
        <v>986531</v>
      </c>
      <c r="B773" s="1143"/>
      <c r="C773" s="1143"/>
      <c r="D773" s="1143"/>
      <c r="E773" s="1143"/>
      <c r="F773" s="1143"/>
      <c r="G773" s="516"/>
      <c r="H773" s="663">
        <v>986531</v>
      </c>
      <c r="I773" s="713" t="s">
        <v>1575</v>
      </c>
      <c r="J773" s="737"/>
      <c r="K773" s="740"/>
      <c r="L773" s="736"/>
      <c r="M773" s="736"/>
      <c r="N773" s="581"/>
      <c r="O773" s="659">
        <v>4620</v>
      </c>
      <c r="P773" s="659">
        <v>5137</v>
      </c>
      <c r="Q773" s="627" t="str">
        <f>IF(COUNTIF($H$5:H773,H773)&gt;1,"重複","")</f>
        <v/>
      </c>
    </row>
    <row r="774" spans="1:17" s="78" customFormat="1" ht="25.9" customHeight="1" x14ac:dyDescent="0.15">
      <c r="A774" s="1143">
        <v>987302</v>
      </c>
      <c r="B774" s="1143"/>
      <c r="C774" s="1143"/>
      <c r="D774" s="1143"/>
      <c r="E774" s="1143"/>
      <c r="F774" s="1143"/>
      <c r="G774" s="526"/>
      <c r="H774" s="663">
        <v>987302</v>
      </c>
      <c r="I774" s="713" t="s">
        <v>133</v>
      </c>
      <c r="J774" s="736"/>
      <c r="K774" s="740"/>
      <c r="L774" s="736"/>
      <c r="M774" s="736"/>
      <c r="N774" s="581"/>
      <c r="O774" s="659">
        <v>198</v>
      </c>
      <c r="P774" s="659">
        <v>220</v>
      </c>
      <c r="Q774" s="627" t="str">
        <f>IF(COUNTIF($H$5:H774,H774)&gt;1,"重複","")</f>
        <v/>
      </c>
    </row>
    <row r="775" spans="1:17" s="78" customFormat="1" ht="25.9" customHeight="1" x14ac:dyDescent="0.15">
      <c r="A775" s="1143">
        <v>987303</v>
      </c>
      <c r="B775" s="1143"/>
      <c r="C775" s="1143"/>
      <c r="D775" s="1143"/>
      <c r="E775" s="1143"/>
      <c r="F775" s="1143"/>
      <c r="G775" s="516"/>
      <c r="H775" s="663">
        <v>987303</v>
      </c>
      <c r="I775" s="713" t="s">
        <v>134</v>
      </c>
      <c r="J775" s="736"/>
      <c r="K775" s="740"/>
      <c r="L775" s="736"/>
      <c r="M775" s="736"/>
      <c r="N775" s="581"/>
      <c r="O775" s="659">
        <v>3201</v>
      </c>
      <c r="P775" s="659">
        <v>3564</v>
      </c>
      <c r="Q775" s="627" t="str">
        <f>IF(COUNTIF($H$5:H775,H775)&gt;1,"重複","")</f>
        <v/>
      </c>
    </row>
    <row r="776" spans="1:17" s="78" customFormat="1" ht="25.9" customHeight="1" x14ac:dyDescent="0.15">
      <c r="A776" s="1143">
        <v>987314</v>
      </c>
      <c r="B776" s="1143"/>
      <c r="C776" s="1143"/>
      <c r="D776" s="1143"/>
      <c r="E776" s="1143"/>
      <c r="F776" s="1143"/>
      <c r="G776" s="526"/>
      <c r="H776" s="663">
        <v>987314</v>
      </c>
      <c r="I776" s="713" t="s">
        <v>135</v>
      </c>
      <c r="J776" s="737"/>
      <c r="K776" s="740"/>
      <c r="L776" s="736"/>
      <c r="M776" s="736"/>
      <c r="N776" s="581"/>
      <c r="O776" s="659">
        <v>80817</v>
      </c>
      <c r="P776" s="659">
        <v>89716</v>
      </c>
      <c r="Q776" s="627" t="str">
        <f>IF(COUNTIF($H$5:H776,H776)&gt;1,"重複","")</f>
        <v/>
      </c>
    </row>
    <row r="777" spans="1:17" s="78" customFormat="1" ht="25.9" customHeight="1" x14ac:dyDescent="0.15">
      <c r="A777" s="1143">
        <v>987318</v>
      </c>
      <c r="B777" s="1143"/>
      <c r="C777" s="1143"/>
      <c r="D777" s="1143"/>
      <c r="E777" s="1143"/>
      <c r="F777" s="1143"/>
      <c r="G777" s="516"/>
      <c r="H777" s="663">
        <v>987318</v>
      </c>
      <c r="I777" s="713" t="s">
        <v>136</v>
      </c>
      <c r="J777" s="737"/>
      <c r="K777" s="740"/>
      <c r="L777" s="736"/>
      <c r="M777" s="736"/>
      <c r="N777" s="581"/>
      <c r="O777" s="659">
        <v>1815</v>
      </c>
      <c r="P777" s="659">
        <v>2024</v>
      </c>
      <c r="Q777" s="627" t="str">
        <f>IF(COUNTIF($H$5:H777,H777)&gt;1,"重複","")</f>
        <v/>
      </c>
    </row>
    <row r="778" spans="1:17" s="78" customFormat="1" ht="25.9" customHeight="1" x14ac:dyDescent="0.15">
      <c r="A778" s="1143">
        <v>987320</v>
      </c>
      <c r="B778" s="1143"/>
      <c r="C778" s="1143"/>
      <c r="D778" s="1143"/>
      <c r="E778" s="1143"/>
      <c r="F778" s="1143"/>
      <c r="G778" s="526"/>
      <c r="H778" s="663">
        <v>987320</v>
      </c>
      <c r="I778" s="713" t="s">
        <v>137</v>
      </c>
      <c r="J778" s="736"/>
      <c r="K778" s="740"/>
      <c r="L778" s="736"/>
      <c r="M778" s="736"/>
      <c r="N778" s="581"/>
      <c r="O778" s="659">
        <v>6325</v>
      </c>
      <c r="P778" s="659">
        <v>7029</v>
      </c>
      <c r="Q778" s="627" t="str">
        <f>IF(COUNTIF($H$5:H778,H778)&gt;1,"重複","")</f>
        <v/>
      </c>
    </row>
    <row r="779" spans="1:17" s="78" customFormat="1" ht="25.9" customHeight="1" x14ac:dyDescent="0.15">
      <c r="A779" s="1143">
        <v>987322</v>
      </c>
      <c r="B779" s="1143"/>
      <c r="C779" s="1143"/>
      <c r="D779" s="1143"/>
      <c r="E779" s="1143"/>
      <c r="F779" s="1143"/>
      <c r="G779" s="526"/>
      <c r="H779" s="663">
        <v>987322</v>
      </c>
      <c r="I779" s="713" t="s">
        <v>138</v>
      </c>
      <c r="J779" s="736"/>
      <c r="K779" s="740"/>
      <c r="L779" s="736"/>
      <c r="M779" s="736"/>
      <c r="N779" s="581"/>
      <c r="O779" s="659">
        <v>3718</v>
      </c>
      <c r="P779" s="659">
        <v>4136</v>
      </c>
      <c r="Q779" s="627" t="str">
        <f>IF(COUNTIF($H$5:H779,H779)&gt;1,"重複","")</f>
        <v/>
      </c>
    </row>
    <row r="780" spans="1:17" s="78" customFormat="1" ht="25.9" customHeight="1" x14ac:dyDescent="0.15">
      <c r="A780" s="1143">
        <v>987323</v>
      </c>
      <c r="B780" s="1143"/>
      <c r="C780" s="1143"/>
      <c r="D780" s="1143"/>
      <c r="E780" s="1143"/>
      <c r="F780" s="1143"/>
      <c r="G780" s="516"/>
      <c r="H780" s="663">
        <v>987323</v>
      </c>
      <c r="I780" s="713" t="s">
        <v>139</v>
      </c>
      <c r="J780" s="736"/>
      <c r="K780" s="740"/>
      <c r="L780" s="736"/>
      <c r="M780" s="736"/>
      <c r="N780" s="581"/>
      <c r="O780" s="659">
        <v>1815</v>
      </c>
      <c r="P780" s="659">
        <v>2024</v>
      </c>
      <c r="Q780" s="627" t="str">
        <f>IF(COUNTIF($H$5:H780,H780)&gt;1,"重複","")</f>
        <v/>
      </c>
    </row>
    <row r="781" spans="1:17" s="78" customFormat="1" ht="25.9" customHeight="1" x14ac:dyDescent="0.15">
      <c r="A781" s="1143">
        <v>987324</v>
      </c>
      <c r="B781" s="1143"/>
      <c r="C781" s="1143"/>
      <c r="D781" s="1143"/>
      <c r="E781" s="1143"/>
      <c r="F781" s="1143"/>
      <c r="G781" s="526"/>
      <c r="H781" s="663">
        <v>987324</v>
      </c>
      <c r="I781" s="713" t="s">
        <v>140</v>
      </c>
      <c r="J781" s="737"/>
      <c r="K781" s="740"/>
      <c r="L781" s="736"/>
      <c r="M781" s="736"/>
      <c r="N781" s="581"/>
      <c r="O781" s="659">
        <v>2255</v>
      </c>
      <c r="P781" s="659">
        <v>2508</v>
      </c>
      <c r="Q781" s="627" t="str">
        <f>IF(COUNTIF($H$5:H781,H781)&gt;1,"重複","")</f>
        <v/>
      </c>
    </row>
    <row r="782" spans="1:17" s="78" customFormat="1" ht="25.9" customHeight="1" x14ac:dyDescent="0.15">
      <c r="A782" s="1143">
        <v>987325</v>
      </c>
      <c r="B782" s="1143"/>
      <c r="C782" s="1143"/>
      <c r="D782" s="1143"/>
      <c r="E782" s="1143"/>
      <c r="F782" s="1143"/>
      <c r="G782" s="516"/>
      <c r="H782" s="663">
        <v>987325</v>
      </c>
      <c r="I782" s="713" t="s">
        <v>141</v>
      </c>
      <c r="J782" s="736"/>
      <c r="K782" s="740"/>
      <c r="L782" s="736"/>
      <c r="M782" s="736"/>
      <c r="N782" s="581"/>
      <c r="O782" s="659">
        <v>374</v>
      </c>
      <c r="P782" s="659">
        <v>418</v>
      </c>
      <c r="Q782" s="627" t="str">
        <f>IF(COUNTIF($H$5:H782,H782)&gt;1,"重複","")</f>
        <v/>
      </c>
    </row>
    <row r="783" spans="1:17" s="78" customFormat="1" ht="25.9" customHeight="1" x14ac:dyDescent="0.15">
      <c r="A783" s="1143">
        <v>987328</v>
      </c>
      <c r="B783" s="1143"/>
      <c r="C783" s="1143"/>
      <c r="D783" s="1143"/>
      <c r="E783" s="1143"/>
      <c r="F783" s="1143"/>
      <c r="G783" s="526"/>
      <c r="H783" s="663">
        <v>987328</v>
      </c>
      <c r="I783" s="713" t="s">
        <v>1405</v>
      </c>
      <c r="J783" s="737"/>
      <c r="K783" s="740"/>
      <c r="L783" s="736"/>
      <c r="M783" s="736"/>
      <c r="N783" s="581"/>
      <c r="O783" s="659">
        <v>31801</v>
      </c>
      <c r="P783" s="659">
        <v>35299</v>
      </c>
      <c r="Q783" s="627" t="str">
        <f>IF(COUNTIF($H$5:H783,H783)&gt;1,"重複","")</f>
        <v/>
      </c>
    </row>
    <row r="784" spans="1:17" s="78" customFormat="1" ht="25.9" customHeight="1" x14ac:dyDescent="0.15">
      <c r="A784" s="1143">
        <v>987329</v>
      </c>
      <c r="B784" s="1143"/>
      <c r="C784" s="1143"/>
      <c r="D784" s="1143"/>
      <c r="E784" s="1143"/>
      <c r="F784" s="1143"/>
      <c r="G784" s="516"/>
      <c r="H784" s="663">
        <v>987329</v>
      </c>
      <c r="I784" s="713" t="s">
        <v>1406</v>
      </c>
      <c r="J784" s="737"/>
      <c r="K784" s="740"/>
      <c r="L784" s="736"/>
      <c r="M784" s="736"/>
      <c r="N784" s="581"/>
      <c r="O784" s="659">
        <v>231</v>
      </c>
      <c r="P784" s="659">
        <v>264</v>
      </c>
      <c r="Q784" s="627" t="str">
        <f>IF(COUNTIF($H$5:H784,H784)&gt;1,"重複","")</f>
        <v/>
      </c>
    </row>
    <row r="785" spans="1:17" s="78" customFormat="1" ht="25.9" customHeight="1" x14ac:dyDescent="0.15">
      <c r="A785" s="1143">
        <v>987333</v>
      </c>
      <c r="B785" s="1143"/>
      <c r="C785" s="1143"/>
      <c r="D785" s="1143"/>
      <c r="E785" s="1143"/>
      <c r="F785" s="1143"/>
      <c r="G785" s="526"/>
      <c r="H785" s="596">
        <v>987333</v>
      </c>
      <c r="I785" s="621" t="s">
        <v>135</v>
      </c>
      <c r="J785" s="736"/>
      <c r="K785" s="740"/>
      <c r="L785" s="736"/>
      <c r="M785" s="736"/>
      <c r="N785" s="581"/>
      <c r="O785" s="594">
        <v>107569.00000000001</v>
      </c>
      <c r="P785" s="594">
        <v>119405</v>
      </c>
      <c r="Q785" s="627" t="str">
        <f>IF(COUNTIF($H$5:H785,H785)&gt;1,"重複","")</f>
        <v/>
      </c>
    </row>
    <row r="786" spans="1:17" s="78" customFormat="1" ht="25.9" customHeight="1" x14ac:dyDescent="0.15">
      <c r="A786" s="1143">
        <v>987334</v>
      </c>
      <c r="B786" s="1143"/>
      <c r="C786" s="1143"/>
      <c r="D786" s="1143"/>
      <c r="E786" s="1143"/>
      <c r="F786" s="1143"/>
      <c r="G786" s="516"/>
      <c r="H786" s="596">
        <v>987334</v>
      </c>
      <c r="I786" s="621" t="s">
        <v>860</v>
      </c>
      <c r="J786" s="737"/>
      <c r="K786" s="740"/>
      <c r="L786" s="736"/>
      <c r="M786" s="736"/>
      <c r="N786" s="581"/>
      <c r="O786" s="594">
        <v>2145</v>
      </c>
      <c r="P786" s="594">
        <v>2387</v>
      </c>
      <c r="Q786" s="627" t="str">
        <f>IF(COUNTIF($H$5:H786,H786)&gt;1,"重複","")</f>
        <v/>
      </c>
    </row>
    <row r="787" spans="1:17" s="78" customFormat="1" ht="25.9" customHeight="1" x14ac:dyDescent="0.15">
      <c r="A787" s="1143">
        <v>987335</v>
      </c>
      <c r="B787" s="1143"/>
      <c r="C787" s="1143"/>
      <c r="D787" s="1143"/>
      <c r="E787" s="1143"/>
      <c r="F787" s="1143"/>
      <c r="G787" s="516"/>
      <c r="H787" s="596">
        <v>987335</v>
      </c>
      <c r="I787" s="621" t="s">
        <v>861</v>
      </c>
      <c r="J787" s="737"/>
      <c r="K787" s="740"/>
      <c r="L787" s="736"/>
      <c r="M787" s="736"/>
      <c r="N787" s="581"/>
      <c r="O787" s="594">
        <v>23342.000000000004</v>
      </c>
      <c r="P787" s="594">
        <v>25916</v>
      </c>
      <c r="Q787" s="627" t="str">
        <f>IF(COUNTIF($H$5:H787,H787)&gt;1,"重複","")</f>
        <v/>
      </c>
    </row>
    <row r="788" spans="1:17" s="78" customFormat="1" ht="25.9" customHeight="1" x14ac:dyDescent="0.15">
      <c r="A788" s="1143">
        <v>987336</v>
      </c>
      <c r="B788" s="1143"/>
      <c r="C788" s="1143"/>
      <c r="D788" s="1143"/>
      <c r="E788" s="1143"/>
      <c r="F788" s="1143"/>
      <c r="G788" s="526"/>
      <c r="H788" s="596">
        <v>987336</v>
      </c>
      <c r="I788" s="621" t="s">
        <v>862</v>
      </c>
      <c r="J788" s="736"/>
      <c r="K788" s="740"/>
      <c r="L788" s="736"/>
      <c r="M788" s="736"/>
      <c r="N788" s="581"/>
      <c r="O788" s="594">
        <v>2244</v>
      </c>
      <c r="P788" s="594">
        <v>2497</v>
      </c>
      <c r="Q788" s="627" t="str">
        <f>IF(COUNTIF($H$5:H788,H788)&gt;1,"重複","")</f>
        <v/>
      </c>
    </row>
    <row r="789" spans="1:17" s="78" customFormat="1" ht="25.9" customHeight="1" x14ac:dyDescent="0.15">
      <c r="A789" s="1143">
        <v>987337</v>
      </c>
      <c r="B789" s="1143"/>
      <c r="C789" s="1143"/>
      <c r="D789" s="1143"/>
      <c r="E789" s="1143"/>
      <c r="F789" s="1143"/>
      <c r="G789" s="526"/>
      <c r="H789" s="596">
        <v>987337</v>
      </c>
      <c r="I789" s="621" t="s">
        <v>863</v>
      </c>
      <c r="J789" s="736"/>
      <c r="K789" s="740"/>
      <c r="L789" s="736"/>
      <c r="M789" s="736"/>
      <c r="N789" s="581"/>
      <c r="O789" s="594">
        <v>7689.0000000000009</v>
      </c>
      <c r="P789" s="594">
        <v>8536</v>
      </c>
      <c r="Q789" s="627" t="str">
        <f>IF(COUNTIF($H$5:H789,H789)&gt;1,"重複","")</f>
        <v/>
      </c>
    </row>
    <row r="790" spans="1:17" s="78" customFormat="1" ht="25.9" customHeight="1" x14ac:dyDescent="0.15">
      <c r="A790" s="1143">
        <v>987338</v>
      </c>
      <c r="B790" s="1143"/>
      <c r="C790" s="1143"/>
      <c r="D790" s="1143"/>
      <c r="E790" s="1143"/>
      <c r="F790" s="1143"/>
      <c r="G790" s="526"/>
      <c r="H790" s="596">
        <v>987338</v>
      </c>
      <c r="I790" s="621" t="s">
        <v>863</v>
      </c>
      <c r="J790" s="736"/>
      <c r="K790" s="740"/>
      <c r="L790" s="736"/>
      <c r="M790" s="736"/>
      <c r="N790" s="581"/>
      <c r="O790" s="594">
        <v>7777.0000000000009</v>
      </c>
      <c r="P790" s="594">
        <v>8635</v>
      </c>
      <c r="Q790" s="627" t="str">
        <f>IF(COUNTIF($H$5:H790,H790)&gt;1,"重複","")</f>
        <v/>
      </c>
    </row>
    <row r="791" spans="1:17" s="78" customFormat="1" ht="21" x14ac:dyDescent="0.15">
      <c r="A791" s="1143">
        <v>987339</v>
      </c>
      <c r="B791" s="1143"/>
      <c r="C791" s="1143"/>
      <c r="D791" s="1143"/>
      <c r="E791" s="1143"/>
      <c r="F791" s="1143"/>
      <c r="G791" s="526"/>
      <c r="H791" s="596">
        <v>987339</v>
      </c>
      <c r="I791" s="598" t="s">
        <v>864</v>
      </c>
      <c r="J791" s="736"/>
      <c r="K791" s="740"/>
      <c r="L791" s="736"/>
      <c r="M791" s="736"/>
      <c r="N791" s="581"/>
      <c r="O791" s="594">
        <v>1837.0000000000002</v>
      </c>
      <c r="P791" s="594">
        <v>2046</v>
      </c>
      <c r="Q791" s="627" t="str">
        <f>IF(COUNTIF($H$5:H791,H791)&gt;1,"重複","")</f>
        <v/>
      </c>
    </row>
    <row r="792" spans="1:17" s="78" customFormat="1" ht="25.9" customHeight="1" x14ac:dyDescent="0.15">
      <c r="A792" s="1143">
        <v>987201</v>
      </c>
      <c r="B792" s="1143"/>
      <c r="C792" s="1143"/>
      <c r="D792" s="1143"/>
      <c r="E792" s="1143"/>
      <c r="F792" s="1143"/>
      <c r="G792" s="555"/>
      <c r="H792" s="663">
        <v>987201</v>
      </c>
      <c r="I792" s="713" t="s">
        <v>142</v>
      </c>
      <c r="J792" s="737"/>
      <c r="K792" s="740"/>
      <c r="L792" s="736"/>
      <c r="M792" s="736"/>
      <c r="N792" s="581"/>
      <c r="O792" s="659">
        <v>1925</v>
      </c>
      <c r="P792" s="659">
        <v>2145</v>
      </c>
      <c r="Q792" s="627" t="str">
        <f>IF(COUNTIF($H$5:H792,H792)&gt;1,"重複","")</f>
        <v/>
      </c>
    </row>
    <row r="793" spans="1:17" s="78" customFormat="1" ht="25.9" customHeight="1" x14ac:dyDescent="0.15">
      <c r="A793" s="1143">
        <v>987202</v>
      </c>
      <c r="B793" s="1143"/>
      <c r="C793" s="1143"/>
      <c r="D793" s="1143"/>
      <c r="E793" s="1143"/>
      <c r="F793" s="1143"/>
      <c r="G793" s="526"/>
      <c r="H793" s="663">
        <v>987202</v>
      </c>
      <c r="I793" s="713" t="s">
        <v>143</v>
      </c>
      <c r="J793" s="737"/>
      <c r="K793" s="740"/>
      <c r="L793" s="736"/>
      <c r="M793" s="736"/>
      <c r="N793" s="581"/>
      <c r="O793" s="659">
        <v>2035</v>
      </c>
      <c r="P793" s="659">
        <v>2266</v>
      </c>
      <c r="Q793" s="627" t="str">
        <f>IF(COUNTIF($H$5:H793,H793)&gt;1,"重複","")</f>
        <v/>
      </c>
    </row>
    <row r="794" spans="1:17" s="78" customFormat="1" ht="25.9" customHeight="1" x14ac:dyDescent="0.15">
      <c r="A794" s="1143">
        <v>987203</v>
      </c>
      <c r="B794" s="1143"/>
      <c r="C794" s="1143"/>
      <c r="D794" s="1143"/>
      <c r="E794" s="1143"/>
      <c r="F794" s="1143"/>
      <c r="G794" s="526"/>
      <c r="H794" s="663">
        <v>987203</v>
      </c>
      <c r="I794" s="713" t="s">
        <v>144</v>
      </c>
      <c r="J794" s="737"/>
      <c r="K794" s="740"/>
      <c r="L794" s="736"/>
      <c r="M794" s="736"/>
      <c r="N794" s="581"/>
      <c r="O794" s="659">
        <v>2772</v>
      </c>
      <c r="P794" s="659">
        <v>3080</v>
      </c>
      <c r="Q794" s="627" t="str">
        <f>IF(COUNTIF($H$5:H794,H794)&gt;1,"重複","")</f>
        <v/>
      </c>
    </row>
    <row r="795" spans="1:17" s="78" customFormat="1" ht="25.9" customHeight="1" x14ac:dyDescent="0.15">
      <c r="A795" s="1143">
        <v>987204</v>
      </c>
      <c r="B795" s="1143"/>
      <c r="C795" s="1143"/>
      <c r="D795" s="1143"/>
      <c r="E795" s="1143"/>
      <c r="F795" s="1143"/>
      <c r="G795" s="526"/>
      <c r="H795" s="663">
        <v>987204</v>
      </c>
      <c r="I795" s="713" t="s">
        <v>145</v>
      </c>
      <c r="J795" s="737"/>
      <c r="K795" s="740"/>
      <c r="L795" s="736"/>
      <c r="M795" s="736"/>
      <c r="N795" s="581"/>
      <c r="O795" s="659">
        <v>3091</v>
      </c>
      <c r="P795" s="659">
        <v>3432</v>
      </c>
      <c r="Q795" s="627" t="str">
        <f>IF(COUNTIF($H$5:H795,H795)&gt;1,"重複","")</f>
        <v/>
      </c>
    </row>
    <row r="796" spans="1:17" s="78" customFormat="1" ht="25.9" customHeight="1" x14ac:dyDescent="0.15">
      <c r="A796" s="1143">
        <v>987220</v>
      </c>
      <c r="B796" s="1143"/>
      <c r="C796" s="1143"/>
      <c r="D796" s="1143"/>
      <c r="E796" s="1143"/>
      <c r="F796" s="1143"/>
      <c r="G796" s="526"/>
      <c r="H796" s="663">
        <v>987220</v>
      </c>
      <c r="I796" s="713" t="s">
        <v>146</v>
      </c>
      <c r="J796" s="737"/>
      <c r="K796" s="740"/>
      <c r="L796" s="736"/>
      <c r="M796" s="736"/>
      <c r="N796" s="581"/>
      <c r="O796" s="659">
        <v>3091</v>
      </c>
      <c r="P796" s="659">
        <v>3432</v>
      </c>
      <c r="Q796" s="627" t="str">
        <f>IF(COUNTIF($H$5:H796,H796)&gt;1,"重複","")</f>
        <v/>
      </c>
    </row>
    <row r="797" spans="1:17" s="78" customFormat="1" ht="25.9" customHeight="1" x14ac:dyDescent="0.15">
      <c r="A797" s="1143">
        <v>987208</v>
      </c>
      <c r="B797" s="1143"/>
      <c r="C797" s="1143"/>
      <c r="D797" s="1143"/>
      <c r="E797" s="1143"/>
      <c r="F797" s="1143"/>
      <c r="G797" s="526"/>
      <c r="H797" s="663">
        <v>987208</v>
      </c>
      <c r="I797" s="713" t="s">
        <v>147</v>
      </c>
      <c r="J797" s="736"/>
      <c r="K797" s="740"/>
      <c r="L797" s="736"/>
      <c r="M797" s="736"/>
      <c r="N797" s="581"/>
      <c r="O797" s="659">
        <v>2772</v>
      </c>
      <c r="P797" s="659">
        <v>3080</v>
      </c>
      <c r="Q797" s="627" t="str">
        <f>IF(COUNTIF($H$5:H797,H797)&gt;1,"重複","")</f>
        <v/>
      </c>
    </row>
    <row r="798" spans="1:17" s="78" customFormat="1" ht="25.9" customHeight="1" x14ac:dyDescent="0.15">
      <c r="A798" s="1143">
        <v>987212</v>
      </c>
      <c r="B798" s="1143"/>
      <c r="C798" s="1143"/>
      <c r="D798" s="1143"/>
      <c r="E798" s="1143"/>
      <c r="F798" s="1143"/>
      <c r="G798" s="516"/>
      <c r="H798" s="663">
        <v>987212</v>
      </c>
      <c r="I798" s="713" t="s">
        <v>148</v>
      </c>
      <c r="J798" s="736"/>
      <c r="K798" s="740"/>
      <c r="L798" s="736"/>
      <c r="M798" s="736"/>
      <c r="N798" s="581"/>
      <c r="O798" s="659">
        <v>1485</v>
      </c>
      <c r="P798" s="659">
        <v>1650</v>
      </c>
      <c r="Q798" s="627" t="str">
        <f>IF(COUNTIF($H$5:H798,H798)&gt;1,"重複","")</f>
        <v/>
      </c>
    </row>
    <row r="799" spans="1:17" s="78" customFormat="1" ht="25.9" customHeight="1" x14ac:dyDescent="0.15">
      <c r="A799" s="1143">
        <v>987213</v>
      </c>
      <c r="B799" s="1143"/>
      <c r="C799" s="1143"/>
      <c r="D799" s="1143"/>
      <c r="E799" s="1143"/>
      <c r="F799" s="1143"/>
      <c r="G799" s="526"/>
      <c r="H799" s="663">
        <v>987213</v>
      </c>
      <c r="I799" s="713" t="s">
        <v>149</v>
      </c>
      <c r="J799" s="736"/>
      <c r="K799" s="740"/>
      <c r="L799" s="736"/>
      <c r="M799" s="736"/>
      <c r="N799" s="581"/>
      <c r="O799" s="659">
        <v>2882</v>
      </c>
      <c r="P799" s="659">
        <v>3201</v>
      </c>
      <c r="Q799" s="627" t="str">
        <f>IF(COUNTIF($H$5:H799,H799)&gt;1,"重複","")</f>
        <v/>
      </c>
    </row>
    <row r="800" spans="1:17" s="78" customFormat="1" ht="25.9" customHeight="1" x14ac:dyDescent="0.15">
      <c r="A800" s="1143">
        <v>987214</v>
      </c>
      <c r="B800" s="1143"/>
      <c r="C800" s="1143"/>
      <c r="D800" s="1143"/>
      <c r="E800" s="1143"/>
      <c r="F800" s="1143"/>
      <c r="G800" s="526"/>
      <c r="H800" s="663">
        <v>987214</v>
      </c>
      <c r="I800" s="713" t="s">
        <v>150</v>
      </c>
      <c r="J800" s="736"/>
      <c r="K800" s="740"/>
      <c r="L800" s="736"/>
      <c r="M800" s="736"/>
      <c r="N800" s="581"/>
      <c r="O800" s="659">
        <v>6127</v>
      </c>
      <c r="P800" s="659">
        <v>6809</v>
      </c>
      <c r="Q800" s="627" t="str">
        <f>IF(COUNTIF($H$5:H800,H800)&gt;1,"重複","")</f>
        <v/>
      </c>
    </row>
    <row r="801" spans="1:17" s="78" customFormat="1" ht="25.9" customHeight="1" x14ac:dyDescent="0.15">
      <c r="A801" s="1143">
        <v>987215</v>
      </c>
      <c r="B801" s="1143"/>
      <c r="C801" s="1143"/>
      <c r="D801" s="1143"/>
      <c r="E801" s="1143"/>
      <c r="F801" s="1143"/>
      <c r="G801" s="526"/>
      <c r="H801" s="596">
        <v>987215</v>
      </c>
      <c r="I801" s="598" t="s">
        <v>865</v>
      </c>
      <c r="J801" s="736"/>
      <c r="K801" s="740"/>
      <c r="L801" s="736"/>
      <c r="M801" s="736"/>
      <c r="N801" s="581"/>
      <c r="O801" s="594">
        <v>4004.0000000000005</v>
      </c>
      <c r="P801" s="594">
        <v>4455</v>
      </c>
      <c r="Q801" s="627" t="str">
        <f>IF(COUNTIF($H$5:H801,H801)&gt;1,"重複","")</f>
        <v/>
      </c>
    </row>
    <row r="802" spans="1:17" s="78" customFormat="1" ht="25.9" customHeight="1" x14ac:dyDescent="0.15">
      <c r="A802" s="1143">
        <v>980100</v>
      </c>
      <c r="B802" s="1143"/>
      <c r="C802" s="1143"/>
      <c r="D802" s="1143"/>
      <c r="E802" s="1143"/>
      <c r="F802" s="1143"/>
      <c r="G802" s="526"/>
      <c r="H802" s="663">
        <v>980100</v>
      </c>
      <c r="I802" s="713" t="s">
        <v>151</v>
      </c>
      <c r="J802" s="737"/>
      <c r="K802" s="740"/>
      <c r="L802" s="736"/>
      <c r="M802" s="736"/>
      <c r="N802" s="581"/>
      <c r="O802" s="659">
        <v>792</v>
      </c>
      <c r="P802" s="659">
        <v>880</v>
      </c>
      <c r="Q802" s="627" t="str">
        <f>IF(COUNTIF($H$5:H802,H802)&gt;1,"重複","")</f>
        <v/>
      </c>
    </row>
    <row r="803" spans="1:17" s="78" customFormat="1" ht="25.9" customHeight="1" x14ac:dyDescent="0.15">
      <c r="A803" s="1143">
        <v>980140</v>
      </c>
      <c r="B803" s="1143"/>
      <c r="C803" s="1143"/>
      <c r="D803" s="1143"/>
      <c r="E803" s="1143"/>
      <c r="F803" s="1143"/>
      <c r="G803" s="516"/>
      <c r="H803" s="663">
        <v>980140</v>
      </c>
      <c r="I803" s="713" t="s">
        <v>152</v>
      </c>
      <c r="J803" s="736"/>
      <c r="K803" s="740"/>
      <c r="L803" s="736"/>
      <c r="M803" s="736"/>
      <c r="N803" s="581"/>
      <c r="O803" s="659">
        <v>7480</v>
      </c>
      <c r="P803" s="659">
        <v>8305</v>
      </c>
      <c r="Q803" s="627" t="str">
        <f>IF(COUNTIF($H$5:H803,H803)&gt;1,"重複","")</f>
        <v/>
      </c>
    </row>
    <row r="804" spans="1:17" s="78" customFormat="1" ht="25.9" customHeight="1" x14ac:dyDescent="0.15">
      <c r="A804" s="1143">
        <v>986510</v>
      </c>
      <c r="B804" s="1143"/>
      <c r="C804" s="1143"/>
      <c r="D804" s="1143"/>
      <c r="E804" s="1143"/>
      <c r="F804" s="1143"/>
      <c r="G804" s="526"/>
      <c r="H804" s="663">
        <v>986510</v>
      </c>
      <c r="I804" s="713" t="s">
        <v>153</v>
      </c>
      <c r="J804" s="736"/>
      <c r="K804" s="740"/>
      <c r="L804" s="736"/>
      <c r="M804" s="736"/>
      <c r="N804" s="581"/>
      <c r="O804" s="659">
        <v>836</v>
      </c>
      <c r="P804" s="659">
        <v>935</v>
      </c>
      <c r="Q804" s="627" t="str">
        <f>IF(COUNTIF($H$5:H804,H804)&gt;1,"重複","")</f>
        <v/>
      </c>
    </row>
    <row r="805" spans="1:17" s="78" customFormat="1" ht="25.9" customHeight="1" x14ac:dyDescent="0.15">
      <c r="A805" s="1143">
        <v>986504</v>
      </c>
      <c r="B805" s="1143"/>
      <c r="C805" s="1143"/>
      <c r="D805" s="1143"/>
      <c r="E805" s="1143"/>
      <c r="F805" s="1143"/>
      <c r="G805" s="516"/>
      <c r="H805" s="663">
        <v>986504</v>
      </c>
      <c r="I805" s="713" t="s">
        <v>1407</v>
      </c>
      <c r="J805" s="737"/>
      <c r="K805" s="740"/>
      <c r="L805" s="736"/>
      <c r="M805" s="736"/>
      <c r="N805" s="581"/>
      <c r="O805" s="659">
        <v>1309</v>
      </c>
      <c r="P805" s="659">
        <v>1452</v>
      </c>
      <c r="Q805" s="627" t="str">
        <f>IF(COUNTIF($H$5:H805,H805)&gt;1,"重複","")</f>
        <v/>
      </c>
    </row>
    <row r="806" spans="1:17" s="78" customFormat="1" ht="25.9" customHeight="1" x14ac:dyDescent="0.15">
      <c r="A806" s="1143" t="s">
        <v>1561</v>
      </c>
      <c r="B806" s="1143"/>
      <c r="C806" s="1143"/>
      <c r="D806" s="1143"/>
      <c r="E806" s="1143"/>
      <c r="F806" s="1143"/>
      <c r="G806" s="526"/>
      <c r="H806" s="623" t="s">
        <v>218</v>
      </c>
      <c r="I806" s="689"/>
      <c r="J806" s="737"/>
      <c r="K806" s="740"/>
      <c r="L806" s="736"/>
      <c r="M806" s="736"/>
      <c r="N806" s="581"/>
      <c r="O806" s="592"/>
      <c r="P806" s="592"/>
      <c r="Q806" s="627" t="str">
        <f>IF(COUNTIF($H$5:H806,H806)&gt;1,"重複","")</f>
        <v/>
      </c>
    </row>
    <row r="807" spans="1:17" s="78" customFormat="1" ht="25.9" customHeight="1" x14ac:dyDescent="0.15">
      <c r="A807" s="1143">
        <v>980360</v>
      </c>
      <c r="B807" s="1143"/>
      <c r="C807" s="1143"/>
      <c r="D807" s="1143"/>
      <c r="E807" s="1143"/>
      <c r="F807" s="1143"/>
      <c r="G807" s="526"/>
      <c r="H807" s="596">
        <v>980360</v>
      </c>
      <c r="I807" s="621" t="s">
        <v>159</v>
      </c>
      <c r="J807" s="736"/>
      <c r="K807" s="740"/>
      <c r="L807" s="736"/>
      <c r="M807" s="736"/>
      <c r="N807" s="581"/>
      <c r="O807" s="594">
        <v>10450</v>
      </c>
      <c r="P807" s="594">
        <v>11605</v>
      </c>
      <c r="Q807" s="627" t="str">
        <f>IF(COUNTIF($H$5:H807,H807)&gt;1,"重複","")</f>
        <v/>
      </c>
    </row>
    <row r="808" spans="1:17" s="78" customFormat="1" ht="25.9" customHeight="1" x14ac:dyDescent="0.15">
      <c r="A808" s="1143">
        <v>980376</v>
      </c>
      <c r="B808" s="1143"/>
      <c r="C808" s="1143"/>
      <c r="D808" s="1143"/>
      <c r="E808" s="1143"/>
      <c r="F808" s="1143"/>
      <c r="G808" s="516"/>
      <c r="H808" s="596">
        <v>980376</v>
      </c>
      <c r="I808" s="621" t="s">
        <v>154</v>
      </c>
      <c r="J808" s="736"/>
      <c r="K808" s="740"/>
      <c r="L808" s="736"/>
      <c r="M808" s="736"/>
      <c r="N808" s="581"/>
      <c r="O808" s="594">
        <v>7634.0000000000009</v>
      </c>
      <c r="P808" s="594">
        <v>8481</v>
      </c>
      <c r="Q808" s="627" t="str">
        <f>IF(COUNTIF($H$5:H808,H808)&gt;1,"重複","")</f>
        <v/>
      </c>
    </row>
    <row r="809" spans="1:17" s="78" customFormat="1" ht="25.9" customHeight="1" x14ac:dyDescent="0.15">
      <c r="A809" s="1143">
        <v>980387</v>
      </c>
      <c r="B809" s="1143"/>
      <c r="C809" s="1143"/>
      <c r="D809" s="1143"/>
      <c r="E809" s="1143"/>
      <c r="F809" s="1143"/>
      <c r="G809" s="526"/>
      <c r="H809" s="596">
        <v>980387</v>
      </c>
      <c r="I809" s="598" t="s">
        <v>155</v>
      </c>
      <c r="J809" s="737"/>
      <c r="K809" s="740"/>
      <c r="L809" s="736"/>
      <c r="M809" s="736"/>
      <c r="N809" s="581"/>
      <c r="O809" s="594">
        <v>8041.0000000000009</v>
      </c>
      <c r="P809" s="594">
        <v>8932</v>
      </c>
      <c r="Q809" s="627" t="str">
        <f>IF(COUNTIF($H$5:H809,H809)&gt;1,"重複","")</f>
        <v/>
      </c>
    </row>
    <row r="810" spans="1:17" s="78" customFormat="1" ht="25.9" customHeight="1" x14ac:dyDescent="0.15">
      <c r="A810" s="1143">
        <v>980411</v>
      </c>
      <c r="B810" s="1143"/>
      <c r="C810" s="1143"/>
      <c r="D810" s="1143"/>
      <c r="E810" s="1143"/>
      <c r="F810" s="1143"/>
      <c r="G810" s="526"/>
      <c r="H810" s="596">
        <v>980411</v>
      </c>
      <c r="I810" s="598" t="s">
        <v>156</v>
      </c>
      <c r="J810" s="736"/>
      <c r="K810" s="740"/>
      <c r="L810" s="736"/>
      <c r="M810" s="736"/>
      <c r="N810" s="581"/>
      <c r="O810" s="594">
        <v>9548</v>
      </c>
      <c r="P810" s="594">
        <v>10604</v>
      </c>
      <c r="Q810" s="627" t="str">
        <f>IF(COUNTIF($H$5:H810,H810)&gt;1,"重複","")</f>
        <v/>
      </c>
    </row>
    <row r="811" spans="1:17" s="78" customFormat="1" ht="25.9" customHeight="1" x14ac:dyDescent="0.15">
      <c r="A811" s="1143">
        <v>980412</v>
      </c>
      <c r="B811" s="1143"/>
      <c r="C811" s="1143"/>
      <c r="D811" s="1143"/>
      <c r="E811" s="1143"/>
      <c r="F811" s="1143"/>
      <c r="G811" s="526"/>
      <c r="H811" s="596">
        <v>980412</v>
      </c>
      <c r="I811" s="598" t="s">
        <v>157</v>
      </c>
      <c r="J811" s="737"/>
      <c r="K811" s="740"/>
      <c r="L811" s="736"/>
      <c r="M811" s="736"/>
      <c r="N811" s="581"/>
      <c r="O811" s="594">
        <v>9548</v>
      </c>
      <c r="P811" s="594">
        <v>10604</v>
      </c>
      <c r="Q811" s="627" t="str">
        <f>IF(COUNTIF($H$5:H811,H811)&gt;1,"重複","")</f>
        <v/>
      </c>
    </row>
    <row r="812" spans="1:17" s="78" customFormat="1" ht="25.9" customHeight="1" x14ac:dyDescent="0.15">
      <c r="A812" s="1143">
        <v>980413</v>
      </c>
      <c r="B812" s="1143"/>
      <c r="C812" s="1143"/>
      <c r="D812" s="1143"/>
      <c r="E812" s="1143"/>
      <c r="F812" s="1143"/>
      <c r="G812" s="526"/>
      <c r="H812" s="596">
        <v>980413</v>
      </c>
      <c r="I812" s="598" t="s">
        <v>158</v>
      </c>
      <c r="J812" s="736"/>
      <c r="K812" s="740"/>
      <c r="L812" s="736"/>
      <c r="M812" s="736"/>
      <c r="N812" s="581"/>
      <c r="O812" s="594">
        <v>9548</v>
      </c>
      <c r="P812" s="594">
        <v>10604</v>
      </c>
      <c r="Q812" s="627" t="str">
        <f>IF(COUNTIF($H$5:H812,H812)&gt;1,"重複","")</f>
        <v/>
      </c>
    </row>
    <row r="813" spans="1:17" s="78" customFormat="1" ht="25.9" customHeight="1" x14ac:dyDescent="0.15">
      <c r="A813" s="1143">
        <v>980380</v>
      </c>
      <c r="B813" s="1143"/>
      <c r="C813" s="1143"/>
      <c r="D813" s="1143"/>
      <c r="E813" s="1143"/>
      <c r="F813" s="1143"/>
      <c r="G813" s="526"/>
      <c r="H813" s="596">
        <v>980380</v>
      </c>
      <c r="I813" s="598" t="s">
        <v>1408</v>
      </c>
      <c r="J813" s="736"/>
      <c r="K813" s="740"/>
      <c r="L813" s="736"/>
      <c r="M813" s="736"/>
      <c r="N813" s="581"/>
      <c r="O813" s="594">
        <v>9581</v>
      </c>
      <c r="P813" s="594">
        <v>10637</v>
      </c>
      <c r="Q813" s="627" t="str">
        <f>IF(COUNTIF($H$5:H813,H813)&gt;1,"重複","")</f>
        <v/>
      </c>
    </row>
    <row r="814" spans="1:17" s="78" customFormat="1" ht="25.9" customHeight="1" x14ac:dyDescent="0.15">
      <c r="A814" s="1143">
        <v>980381</v>
      </c>
      <c r="B814" s="1143"/>
      <c r="C814" s="1143"/>
      <c r="D814" s="1143"/>
      <c r="E814" s="1143"/>
      <c r="F814" s="1143"/>
      <c r="G814" s="526"/>
      <c r="H814" s="596">
        <v>980381</v>
      </c>
      <c r="I814" s="598" t="s">
        <v>1409</v>
      </c>
      <c r="J814" s="736"/>
      <c r="K814" s="740"/>
      <c r="L814" s="736"/>
      <c r="M814" s="736"/>
      <c r="N814" s="581"/>
      <c r="O814" s="594">
        <v>5148</v>
      </c>
      <c r="P814" s="594">
        <v>5720</v>
      </c>
      <c r="Q814" s="627" t="str">
        <f>IF(COUNTIF($H$5:H814,H814)&gt;1,"重複","")</f>
        <v/>
      </c>
    </row>
    <row r="815" spans="1:17" s="78" customFormat="1" ht="25.9" customHeight="1" x14ac:dyDescent="0.15">
      <c r="A815" s="1143">
        <v>980382</v>
      </c>
      <c r="B815" s="1143"/>
      <c r="C815" s="1143"/>
      <c r="D815" s="1143"/>
      <c r="E815" s="1143"/>
      <c r="F815" s="1143"/>
      <c r="G815" s="526"/>
      <c r="H815" s="596">
        <v>980382</v>
      </c>
      <c r="I815" s="598" t="s">
        <v>1410</v>
      </c>
      <c r="J815" s="736"/>
      <c r="K815" s="740"/>
      <c r="L815" s="736"/>
      <c r="M815" s="736"/>
      <c r="N815" s="581"/>
      <c r="O815" s="594">
        <v>5148</v>
      </c>
      <c r="P815" s="594">
        <v>5720</v>
      </c>
      <c r="Q815" s="627" t="str">
        <f>IF(COUNTIF($H$5:H815,H815)&gt;1,"重複","")</f>
        <v/>
      </c>
    </row>
    <row r="816" spans="1:17" s="78" customFormat="1" ht="25.9" customHeight="1" x14ac:dyDescent="0.15">
      <c r="A816" s="1143">
        <v>980383</v>
      </c>
      <c r="B816" s="1143"/>
      <c r="C816" s="1143"/>
      <c r="D816" s="1143"/>
      <c r="E816" s="1143"/>
      <c r="F816" s="1143"/>
      <c r="G816" s="516"/>
      <c r="H816" s="596">
        <v>980383</v>
      </c>
      <c r="I816" s="716" t="s">
        <v>1472</v>
      </c>
      <c r="J816" s="736"/>
      <c r="K816" s="741"/>
      <c r="L816" s="736"/>
      <c r="M816" s="736"/>
      <c r="N816" s="581"/>
      <c r="O816" s="614">
        <v>14663</v>
      </c>
      <c r="P816" s="614">
        <v>16236</v>
      </c>
      <c r="Q816" s="627" t="str">
        <f>IF(COUNTIF($H$5:H816,H816)&gt;1,"重複","")</f>
        <v/>
      </c>
    </row>
    <row r="817" spans="1:17" s="78" customFormat="1" ht="25.9" customHeight="1" x14ac:dyDescent="0.15">
      <c r="A817" s="1143">
        <v>980384</v>
      </c>
      <c r="B817" s="1143"/>
      <c r="C817" s="1143"/>
      <c r="D817" s="1143"/>
      <c r="E817" s="1143"/>
      <c r="F817" s="1143"/>
      <c r="G817" s="526"/>
      <c r="H817" s="596">
        <v>980384</v>
      </c>
      <c r="I817" s="598" t="s">
        <v>1473</v>
      </c>
      <c r="J817" s="736"/>
      <c r="K817" s="740"/>
      <c r="L817" s="736"/>
      <c r="M817" s="736"/>
      <c r="N817" s="581"/>
      <c r="O817" s="614">
        <v>14663</v>
      </c>
      <c r="P817" s="594">
        <v>16236</v>
      </c>
      <c r="Q817" s="627" t="str">
        <f>IF(COUNTIF($H$5:H817,H817)&gt;1,"重複","")</f>
        <v/>
      </c>
    </row>
    <row r="818" spans="1:17" s="78" customFormat="1" ht="25.9" customHeight="1" x14ac:dyDescent="0.15">
      <c r="A818" s="1143"/>
      <c r="B818" s="1143"/>
      <c r="C818" s="1143"/>
      <c r="D818" s="1143"/>
      <c r="E818" s="1143"/>
      <c r="F818" s="1143"/>
      <c r="G818" s="526"/>
      <c r="H818" s="623" t="s">
        <v>219</v>
      </c>
      <c r="I818" s="689"/>
      <c r="J818" s="736"/>
      <c r="K818" s="740"/>
      <c r="L818" s="736"/>
      <c r="M818" s="736"/>
      <c r="N818" s="581"/>
      <c r="O818" s="592"/>
      <c r="P818" s="592"/>
      <c r="Q818" s="627" t="str">
        <f>IF(COUNTIF($H$5:H818,H818)&gt;1,"重複","")</f>
        <v/>
      </c>
    </row>
    <row r="819" spans="1:17" s="78" customFormat="1" ht="25.9" customHeight="1" x14ac:dyDescent="0.15">
      <c r="A819" s="1143">
        <v>986115</v>
      </c>
      <c r="B819" s="1143"/>
      <c r="C819" s="1143"/>
      <c r="D819" s="1143"/>
      <c r="E819" s="1143"/>
      <c r="F819" s="1143"/>
      <c r="G819" s="526"/>
      <c r="H819" s="596">
        <v>986115</v>
      </c>
      <c r="I819" s="621" t="s">
        <v>336</v>
      </c>
      <c r="J819" s="736"/>
      <c r="K819" s="740"/>
      <c r="L819" s="736"/>
      <c r="M819" s="736"/>
      <c r="N819" s="581"/>
      <c r="O819" s="594">
        <v>5379</v>
      </c>
      <c r="P819" s="594">
        <v>5973</v>
      </c>
      <c r="Q819" s="627" t="str">
        <f>IF(COUNTIF($H$5:H819,H819)&gt;1,"重複","")</f>
        <v/>
      </c>
    </row>
    <row r="820" spans="1:17" s="78" customFormat="1" ht="25.9" customHeight="1" x14ac:dyDescent="0.15">
      <c r="A820" s="1143">
        <v>986116</v>
      </c>
      <c r="B820" s="1143"/>
      <c r="C820" s="1143"/>
      <c r="D820" s="1143"/>
      <c r="E820" s="1143"/>
      <c r="F820" s="1143"/>
      <c r="G820" s="526"/>
      <c r="H820" s="596">
        <v>986116</v>
      </c>
      <c r="I820" s="621" t="s">
        <v>337</v>
      </c>
      <c r="J820" s="736"/>
      <c r="K820" s="740"/>
      <c r="L820" s="736"/>
      <c r="M820" s="736"/>
      <c r="N820" s="581"/>
      <c r="O820" s="594">
        <v>5379</v>
      </c>
      <c r="P820" s="594">
        <v>5973</v>
      </c>
      <c r="Q820" s="627" t="str">
        <f>IF(COUNTIF($H$5:H820,H820)&gt;1,"重複","")</f>
        <v/>
      </c>
    </row>
    <row r="821" spans="1:17" s="78" customFormat="1" ht="25.9" customHeight="1" x14ac:dyDescent="0.15">
      <c r="A821" s="1143">
        <v>986107</v>
      </c>
      <c r="B821" s="1143"/>
      <c r="C821" s="1143"/>
      <c r="D821" s="1143"/>
      <c r="E821" s="1143"/>
      <c r="F821" s="1143"/>
      <c r="G821" s="526"/>
      <c r="H821" s="596">
        <v>986107</v>
      </c>
      <c r="I821" s="621" t="s">
        <v>160</v>
      </c>
      <c r="J821" s="736"/>
      <c r="K821" s="740"/>
      <c r="L821" s="736"/>
      <c r="M821" s="736"/>
      <c r="N821" s="581"/>
      <c r="O821" s="594">
        <v>2046.0000000000002</v>
      </c>
      <c r="P821" s="594">
        <v>2277</v>
      </c>
      <c r="Q821" s="627" t="str">
        <f>IF(COUNTIF($H$5:H821,H821)&gt;1,"重複","")</f>
        <v/>
      </c>
    </row>
    <row r="822" spans="1:17" s="77" customFormat="1" ht="25.9" customHeight="1" x14ac:dyDescent="0.15">
      <c r="A822" s="1143">
        <v>986117</v>
      </c>
      <c r="B822" s="1143"/>
      <c r="C822" s="1143"/>
      <c r="D822" s="1143"/>
      <c r="E822" s="1143"/>
      <c r="F822" s="1143"/>
      <c r="G822" s="526"/>
      <c r="H822" s="596">
        <v>986117</v>
      </c>
      <c r="I822" s="621" t="s">
        <v>161</v>
      </c>
      <c r="J822" s="736"/>
      <c r="K822" s="740"/>
      <c r="L822" s="736"/>
      <c r="M822" s="736"/>
      <c r="N822" s="581"/>
      <c r="O822" s="594">
        <v>2046.0000000000002</v>
      </c>
      <c r="P822" s="594">
        <v>2277</v>
      </c>
      <c r="Q822" s="627" t="str">
        <f>IF(COUNTIF($H$5:H822,H822)&gt;1,"重複","")</f>
        <v/>
      </c>
    </row>
    <row r="823" spans="1:17" s="317" customFormat="1" ht="25.9" customHeight="1" x14ac:dyDescent="0.15">
      <c r="A823" s="1143">
        <v>986108</v>
      </c>
      <c r="B823" s="1143"/>
      <c r="C823" s="1143"/>
      <c r="D823" s="1143"/>
      <c r="E823" s="1143"/>
      <c r="F823" s="1143"/>
      <c r="G823" s="526"/>
      <c r="H823" s="596">
        <v>986108</v>
      </c>
      <c r="I823" s="621" t="s">
        <v>162</v>
      </c>
      <c r="J823" s="736"/>
      <c r="K823" s="740"/>
      <c r="L823" s="736"/>
      <c r="M823" s="736"/>
      <c r="N823" s="581"/>
      <c r="O823" s="594">
        <v>4565</v>
      </c>
      <c r="P823" s="594">
        <v>5071</v>
      </c>
      <c r="Q823" s="627" t="str">
        <f>IF(COUNTIF($H$5:H823,H823)&gt;1,"重複","")</f>
        <v/>
      </c>
    </row>
    <row r="824" spans="1:17" s="77" customFormat="1" ht="25.9" customHeight="1" x14ac:dyDescent="0.15">
      <c r="A824" s="1143">
        <v>986109</v>
      </c>
      <c r="B824" s="1143"/>
      <c r="C824" s="1143"/>
      <c r="D824" s="1143"/>
      <c r="E824" s="1143"/>
      <c r="F824" s="1143"/>
      <c r="G824" s="526"/>
      <c r="H824" s="596">
        <v>986109</v>
      </c>
      <c r="I824" s="621" t="s">
        <v>163</v>
      </c>
      <c r="J824" s="736"/>
      <c r="K824" s="740"/>
      <c r="L824" s="736"/>
      <c r="M824" s="736"/>
      <c r="N824" s="581"/>
      <c r="O824" s="594">
        <v>4565</v>
      </c>
      <c r="P824" s="594">
        <v>5071</v>
      </c>
      <c r="Q824" s="627" t="str">
        <f>IF(COUNTIF($H$5:H824,H824)&gt;1,"重複","")</f>
        <v/>
      </c>
    </row>
    <row r="825" spans="1:17" s="77" customFormat="1" ht="25.9" customHeight="1" x14ac:dyDescent="0.15">
      <c r="A825" s="1143">
        <v>986118</v>
      </c>
      <c r="B825" s="1143"/>
      <c r="C825" s="1143"/>
      <c r="D825" s="1143"/>
      <c r="E825" s="1143"/>
      <c r="F825" s="1143"/>
      <c r="G825" s="526"/>
      <c r="H825" s="596">
        <v>986118</v>
      </c>
      <c r="I825" s="621" t="s">
        <v>866</v>
      </c>
      <c r="J825" s="736"/>
      <c r="K825" s="740"/>
      <c r="L825" s="736"/>
      <c r="M825" s="736"/>
      <c r="N825" s="581"/>
      <c r="O825" s="594">
        <v>6215.0000000000009</v>
      </c>
      <c r="P825" s="594">
        <v>6908</v>
      </c>
      <c r="Q825" s="627" t="str">
        <f>IF(COUNTIF($H$5:H825,H825)&gt;1,"重複","")</f>
        <v/>
      </c>
    </row>
    <row r="826" spans="1:17" s="77" customFormat="1" ht="25.9" customHeight="1" x14ac:dyDescent="0.15">
      <c r="A826" s="1143">
        <v>986119</v>
      </c>
      <c r="B826" s="1143"/>
      <c r="C826" s="1143"/>
      <c r="D826" s="1143"/>
      <c r="E826" s="1143"/>
      <c r="F826" s="1143"/>
      <c r="G826" s="526"/>
      <c r="H826" s="596">
        <v>986119</v>
      </c>
      <c r="I826" s="621" t="s">
        <v>867</v>
      </c>
      <c r="J826" s="736"/>
      <c r="K826" s="740"/>
      <c r="L826" s="736"/>
      <c r="M826" s="736"/>
      <c r="N826" s="581"/>
      <c r="O826" s="594">
        <v>6215.0000000000009</v>
      </c>
      <c r="P826" s="594">
        <v>6908</v>
      </c>
      <c r="Q826" s="627" t="str">
        <f>IF(COUNTIF($H$5:H826,H826)&gt;1,"重複","")</f>
        <v/>
      </c>
    </row>
    <row r="827" spans="1:17" s="77" customFormat="1" ht="25.9" customHeight="1" x14ac:dyDescent="0.15">
      <c r="A827" s="1143"/>
      <c r="B827" s="1143"/>
      <c r="C827" s="1143"/>
      <c r="D827" s="1143"/>
      <c r="E827" s="1143"/>
      <c r="F827" s="1143"/>
      <c r="G827" s="526"/>
      <c r="H827" s="623" t="s">
        <v>220</v>
      </c>
      <c r="I827" s="689"/>
      <c r="J827" s="736"/>
      <c r="K827" s="740"/>
      <c r="L827" s="736"/>
      <c r="M827" s="736"/>
      <c r="N827" s="581"/>
      <c r="O827" s="592"/>
      <c r="P827" s="592"/>
      <c r="Q827" s="627" t="str">
        <f>IF(COUNTIF($H$5:H827,H827)&gt;1,"重複","")</f>
        <v/>
      </c>
    </row>
    <row r="828" spans="1:17" s="77" customFormat="1" ht="25.9" customHeight="1" x14ac:dyDescent="0.15">
      <c r="A828" s="1143">
        <v>986234</v>
      </c>
      <c r="B828" s="1143"/>
      <c r="C828" s="1143"/>
      <c r="D828" s="1143"/>
      <c r="E828" s="1143"/>
      <c r="F828" s="1143"/>
      <c r="G828" s="526"/>
      <c r="H828" s="663">
        <v>986234</v>
      </c>
      <c r="I828" s="713" t="s">
        <v>868</v>
      </c>
      <c r="J828" s="736"/>
      <c r="K828" s="740"/>
      <c r="L828" s="736"/>
      <c r="M828" s="736"/>
      <c r="N828" s="581"/>
      <c r="O828" s="659">
        <v>52613</v>
      </c>
      <c r="P828" s="659">
        <v>58410</v>
      </c>
      <c r="Q828" s="627" t="str">
        <f>IF(COUNTIF($H$5:H828,H828)&gt;1,"重複","")</f>
        <v/>
      </c>
    </row>
    <row r="829" spans="1:17" s="77" customFormat="1" ht="25.9" customHeight="1" x14ac:dyDescent="0.15">
      <c r="A829" s="1143">
        <v>986250</v>
      </c>
      <c r="B829" s="1143"/>
      <c r="C829" s="1143"/>
      <c r="D829" s="1143"/>
      <c r="E829" s="1143"/>
      <c r="F829" s="1143"/>
      <c r="G829" s="526"/>
      <c r="H829" s="663">
        <v>986250</v>
      </c>
      <c r="I829" s="713" t="s">
        <v>869</v>
      </c>
      <c r="J829" s="736"/>
      <c r="K829" s="740"/>
      <c r="L829" s="736"/>
      <c r="M829" s="736"/>
      <c r="N829" s="581"/>
      <c r="O829" s="659">
        <v>41811</v>
      </c>
      <c r="P829" s="659">
        <v>46420</v>
      </c>
      <c r="Q829" s="627" t="str">
        <f>IF(COUNTIF($H$5:H829,H829)&gt;1,"重複","")</f>
        <v/>
      </c>
    </row>
    <row r="830" spans="1:17" s="77" customFormat="1" ht="25.9" customHeight="1" x14ac:dyDescent="0.15">
      <c r="A830" s="1143">
        <v>986235</v>
      </c>
      <c r="B830" s="1143"/>
      <c r="C830" s="1143"/>
      <c r="D830" s="1143"/>
      <c r="E830" s="1143"/>
      <c r="F830" s="1143"/>
      <c r="G830" s="526"/>
      <c r="H830" s="663">
        <v>986235</v>
      </c>
      <c r="I830" s="713" t="s">
        <v>870</v>
      </c>
      <c r="J830" s="736"/>
      <c r="K830" s="740"/>
      <c r="L830" s="736"/>
      <c r="M830" s="736"/>
      <c r="N830" s="581"/>
      <c r="O830" s="659">
        <v>46695</v>
      </c>
      <c r="P830" s="659">
        <v>51832</v>
      </c>
      <c r="Q830" s="627" t="str">
        <f>IF(COUNTIF($H$5:H830,H830)&gt;1,"重複","")</f>
        <v/>
      </c>
    </row>
    <row r="831" spans="1:17" s="77" customFormat="1" ht="25.9" customHeight="1" x14ac:dyDescent="0.15">
      <c r="A831" s="1143">
        <v>986236</v>
      </c>
      <c r="B831" s="1143"/>
      <c r="C831" s="1143"/>
      <c r="D831" s="1143"/>
      <c r="E831" s="1143"/>
      <c r="F831" s="1143"/>
      <c r="G831" s="526"/>
      <c r="H831" s="596">
        <v>986236</v>
      </c>
      <c r="I831" s="598" t="s">
        <v>871</v>
      </c>
      <c r="J831" s="736"/>
      <c r="K831" s="740"/>
      <c r="L831" s="736"/>
      <c r="M831" s="736"/>
      <c r="N831" s="581"/>
      <c r="O831" s="594">
        <v>45155.000000000007</v>
      </c>
      <c r="P831" s="594">
        <v>50127</v>
      </c>
      <c r="Q831" s="627" t="str">
        <f>IF(COUNTIF($H$5:H831,H831)&gt;1,"重複","")</f>
        <v/>
      </c>
    </row>
    <row r="832" spans="1:17" s="77" customFormat="1" ht="25.9" customHeight="1" x14ac:dyDescent="0.15">
      <c r="A832" s="1143">
        <v>986237</v>
      </c>
      <c r="B832" s="1143"/>
      <c r="C832" s="1143"/>
      <c r="D832" s="1143"/>
      <c r="E832" s="1143"/>
      <c r="F832" s="1143"/>
      <c r="G832" s="526"/>
      <c r="H832" s="596">
        <v>986237</v>
      </c>
      <c r="I832" s="598" t="s">
        <v>872</v>
      </c>
      <c r="J832" s="736"/>
      <c r="K832" s="740"/>
      <c r="L832" s="736"/>
      <c r="M832" s="736"/>
      <c r="N832" s="581"/>
      <c r="O832" s="594">
        <v>44209</v>
      </c>
      <c r="P832" s="594">
        <v>49082</v>
      </c>
      <c r="Q832" s="627" t="str">
        <f>IF(COUNTIF($H$5:H832,H832)&gt;1,"重複","")</f>
        <v/>
      </c>
    </row>
    <row r="833" spans="1:17" s="77" customFormat="1" ht="25.9" customHeight="1" x14ac:dyDescent="0.15">
      <c r="A833" s="1143">
        <v>986238</v>
      </c>
      <c r="B833" s="1143"/>
      <c r="C833" s="1143"/>
      <c r="D833" s="1143"/>
      <c r="E833" s="1143"/>
      <c r="F833" s="1143"/>
      <c r="G833" s="526"/>
      <c r="H833" s="596">
        <v>986238</v>
      </c>
      <c r="I833" s="598" t="s">
        <v>872</v>
      </c>
      <c r="J833" s="736"/>
      <c r="K833" s="740"/>
      <c r="L833" s="736"/>
      <c r="M833" s="736"/>
      <c r="N833" s="581"/>
      <c r="O833" s="594">
        <v>36685</v>
      </c>
      <c r="P833" s="594">
        <v>40722</v>
      </c>
      <c r="Q833" s="627" t="str">
        <f>IF(COUNTIF($H$5:H833,H833)&gt;1,"重複","")</f>
        <v/>
      </c>
    </row>
    <row r="834" spans="1:17" s="77" customFormat="1" ht="25.9" customHeight="1" x14ac:dyDescent="0.15">
      <c r="A834" s="1143">
        <v>986239</v>
      </c>
      <c r="B834" s="1143"/>
      <c r="C834" s="1143"/>
      <c r="D834" s="1143"/>
      <c r="E834" s="1143"/>
      <c r="F834" s="1143"/>
      <c r="G834" s="526"/>
      <c r="H834" s="596">
        <v>986239</v>
      </c>
      <c r="I834" s="598" t="s">
        <v>873</v>
      </c>
      <c r="J834" s="736"/>
      <c r="K834" s="740"/>
      <c r="L834" s="736"/>
      <c r="M834" s="736"/>
      <c r="N834" s="581"/>
      <c r="O834" s="594">
        <v>38566</v>
      </c>
      <c r="P834" s="594">
        <v>42812</v>
      </c>
      <c r="Q834" s="627" t="str">
        <f>IF(COUNTIF($H$5:H834,H834)&gt;1,"重複","")</f>
        <v/>
      </c>
    </row>
    <row r="835" spans="1:17" s="317" customFormat="1" ht="25.9" customHeight="1" x14ac:dyDescent="0.2">
      <c r="A835" s="1143">
        <v>986310</v>
      </c>
      <c r="B835" s="1143"/>
      <c r="C835" s="1143"/>
      <c r="D835" s="1143"/>
      <c r="E835" s="1143"/>
      <c r="F835" s="1143"/>
      <c r="G835" s="526"/>
      <c r="H835" s="596">
        <v>986310</v>
      </c>
      <c r="I835" s="598" t="s">
        <v>872</v>
      </c>
      <c r="J835" s="840"/>
      <c r="K835" s="740"/>
      <c r="L835" s="841"/>
      <c r="M835" s="841"/>
      <c r="N835" s="842"/>
      <c r="O835" s="594">
        <v>41305</v>
      </c>
      <c r="P835" s="594">
        <v>45859</v>
      </c>
      <c r="Q835" s="627" t="str">
        <f>IF(COUNTIF($H$5:H835,H835)&gt;1,"重複","")</f>
        <v/>
      </c>
    </row>
    <row r="836" spans="1:17" s="317" customFormat="1" ht="25.9" customHeight="1" x14ac:dyDescent="0.2">
      <c r="A836" s="1143">
        <v>986311</v>
      </c>
      <c r="B836" s="1143"/>
      <c r="C836" s="1143"/>
      <c r="D836" s="1143"/>
      <c r="E836" s="1143"/>
      <c r="F836" s="1143"/>
      <c r="G836" s="516"/>
      <c r="H836" s="596">
        <v>986311</v>
      </c>
      <c r="I836" s="598" t="s">
        <v>873</v>
      </c>
      <c r="J836" s="843"/>
      <c r="K836" s="740"/>
      <c r="L836" s="843"/>
      <c r="M836" s="843"/>
      <c r="N836" s="844"/>
      <c r="O836" s="594">
        <v>59367.000000000007</v>
      </c>
      <c r="P836" s="594">
        <v>65901</v>
      </c>
      <c r="Q836" s="627" t="str">
        <f>IF(COUNTIF($H$5:H836,H836)&gt;1,"重複","")</f>
        <v/>
      </c>
    </row>
    <row r="837" spans="1:17" s="78" customFormat="1" ht="25.9" customHeight="1" x14ac:dyDescent="0.15">
      <c r="A837" s="1143">
        <v>986312</v>
      </c>
      <c r="B837" s="1143"/>
      <c r="C837" s="1143"/>
      <c r="D837" s="1143"/>
      <c r="E837" s="1143"/>
      <c r="F837" s="1143"/>
      <c r="G837" s="526"/>
      <c r="H837" s="596">
        <v>986312</v>
      </c>
      <c r="I837" s="598" t="s">
        <v>874</v>
      </c>
      <c r="J837" s="736"/>
      <c r="K837" s="740"/>
      <c r="L837" s="740"/>
      <c r="M837" s="740"/>
      <c r="N837" s="621"/>
      <c r="O837" s="594">
        <v>3355.0000000000005</v>
      </c>
      <c r="P837" s="594">
        <v>3729</v>
      </c>
      <c r="Q837" s="627" t="str">
        <f>IF(COUNTIF($H$5:H837,H837)&gt;1,"重複","")</f>
        <v/>
      </c>
    </row>
    <row r="838" spans="1:17" s="78" customFormat="1" ht="25.9" customHeight="1" x14ac:dyDescent="0.15">
      <c r="A838" s="1143">
        <v>986260</v>
      </c>
      <c r="B838" s="1143"/>
      <c r="C838" s="1143"/>
      <c r="D838" s="1143"/>
      <c r="E838" s="1143"/>
      <c r="F838" s="1143"/>
      <c r="G838" s="516"/>
      <c r="H838" s="663">
        <v>986260</v>
      </c>
      <c r="I838" s="713" t="s">
        <v>1411</v>
      </c>
      <c r="J838" s="742"/>
      <c r="K838" s="740"/>
      <c r="L838" s="742"/>
      <c r="M838" s="742"/>
      <c r="N838" s="720"/>
      <c r="O838" s="659">
        <v>3806</v>
      </c>
      <c r="P838" s="659">
        <v>4224</v>
      </c>
      <c r="Q838" s="627" t="str">
        <f>IF(COUNTIF($H$5:H838,H838)&gt;1,"重複","")</f>
        <v/>
      </c>
    </row>
    <row r="839" spans="1:17" s="78" customFormat="1" ht="25.9" customHeight="1" x14ac:dyDescent="0.15">
      <c r="A839" s="1143">
        <v>986410</v>
      </c>
      <c r="B839" s="1143"/>
      <c r="C839" s="1143"/>
      <c r="D839" s="1143"/>
      <c r="E839" s="1143"/>
      <c r="F839" s="1143"/>
      <c r="G839" s="516"/>
      <c r="H839" s="596">
        <v>986410</v>
      </c>
      <c r="I839" s="598" t="s">
        <v>875</v>
      </c>
      <c r="J839" s="742"/>
      <c r="K839" s="740"/>
      <c r="L839" s="742"/>
      <c r="M839" s="742"/>
      <c r="N839" s="720"/>
      <c r="O839" s="594">
        <v>5951.0000000000009</v>
      </c>
      <c r="P839" s="594">
        <v>6611</v>
      </c>
      <c r="Q839" s="627" t="str">
        <f>IF(COUNTIF($H$5:H839,H839)&gt;1,"重複","")</f>
        <v/>
      </c>
    </row>
    <row r="840" spans="1:17" s="78" customFormat="1" ht="25.9" customHeight="1" x14ac:dyDescent="0.15">
      <c r="A840" s="1143">
        <v>986412</v>
      </c>
      <c r="B840" s="1143"/>
      <c r="C840" s="1143"/>
      <c r="D840" s="1143"/>
      <c r="E840" s="1143"/>
      <c r="F840" s="1143"/>
      <c r="G840" s="526"/>
      <c r="H840" s="663">
        <v>986412</v>
      </c>
      <c r="I840" s="713" t="s">
        <v>875</v>
      </c>
      <c r="J840" s="742"/>
      <c r="K840" s="740"/>
      <c r="L840" s="742"/>
      <c r="M840" s="742"/>
      <c r="N840" s="720"/>
      <c r="O840" s="659">
        <v>3311</v>
      </c>
      <c r="P840" s="659">
        <v>3685</v>
      </c>
      <c r="Q840" s="627" t="str">
        <f>IF(COUNTIF($H$5:H840,H840)&gt;1,"重複","")</f>
        <v/>
      </c>
    </row>
    <row r="841" spans="1:17" s="78" customFormat="1" ht="25.9" customHeight="1" x14ac:dyDescent="0.15">
      <c r="A841" s="1143">
        <v>986413</v>
      </c>
      <c r="B841" s="1143"/>
      <c r="C841" s="1143"/>
      <c r="D841" s="1143"/>
      <c r="E841" s="1143"/>
      <c r="F841" s="1143"/>
      <c r="G841" s="526"/>
      <c r="H841" s="596">
        <v>986413</v>
      </c>
      <c r="I841" s="598" t="s">
        <v>875</v>
      </c>
      <c r="J841" s="742"/>
      <c r="K841" s="740"/>
      <c r="L841" s="742"/>
      <c r="M841" s="742"/>
      <c r="N841" s="720"/>
      <c r="O841" s="594">
        <v>5940.0000000000009</v>
      </c>
      <c r="P841" s="594">
        <v>6600</v>
      </c>
      <c r="Q841" s="627" t="str">
        <f>IF(COUNTIF($H$5:H841,H841)&gt;1,"重複","")</f>
        <v/>
      </c>
    </row>
    <row r="842" spans="1:17" s="78" customFormat="1" ht="25.9" customHeight="1" x14ac:dyDescent="0.15">
      <c r="A842" s="1143">
        <v>986420</v>
      </c>
      <c r="B842" s="1143"/>
      <c r="C842" s="1143"/>
      <c r="D842" s="1143"/>
      <c r="E842" s="1143"/>
      <c r="F842" s="1143"/>
      <c r="G842" s="526"/>
      <c r="H842" s="596">
        <v>986420</v>
      </c>
      <c r="I842" s="598" t="s">
        <v>876</v>
      </c>
      <c r="J842" s="742"/>
      <c r="K842" s="740"/>
      <c r="L842" s="742"/>
      <c r="M842" s="742"/>
      <c r="N842" s="720"/>
      <c r="O842" s="594">
        <v>3685.0000000000005</v>
      </c>
      <c r="P842" s="594">
        <v>4092</v>
      </c>
      <c r="Q842" s="627" t="str">
        <f>IF(COUNTIF($H$5:H842,H842)&gt;1,"重複","")</f>
        <v/>
      </c>
    </row>
    <row r="843" spans="1:17" s="78" customFormat="1" ht="25.9" customHeight="1" x14ac:dyDescent="0.15">
      <c r="A843" s="1143">
        <v>986430</v>
      </c>
      <c r="B843" s="1143"/>
      <c r="C843" s="1143"/>
      <c r="D843" s="1143"/>
      <c r="E843" s="1143"/>
      <c r="F843" s="1143"/>
      <c r="G843" s="516"/>
      <c r="H843" s="663">
        <v>986430</v>
      </c>
      <c r="I843" s="713" t="s">
        <v>1274</v>
      </c>
      <c r="J843" s="742"/>
      <c r="K843" s="740"/>
      <c r="L843" s="742"/>
      <c r="M843" s="742"/>
      <c r="N843" s="720"/>
      <c r="O843" s="659">
        <v>9900</v>
      </c>
      <c r="P843" s="659">
        <v>10989</v>
      </c>
      <c r="Q843" s="627" t="str">
        <f>IF(COUNTIF($H$5:H843,H843)&gt;1,"重複","")</f>
        <v/>
      </c>
    </row>
    <row r="844" spans="1:17" s="78" customFormat="1" ht="25.9" customHeight="1" x14ac:dyDescent="0.15">
      <c r="A844" s="1143">
        <v>986440</v>
      </c>
      <c r="B844" s="1143"/>
      <c r="C844" s="1143"/>
      <c r="D844" s="1143"/>
      <c r="E844" s="1143"/>
      <c r="F844" s="1143"/>
      <c r="G844" s="526"/>
      <c r="H844" s="596">
        <v>986440</v>
      </c>
      <c r="I844" s="598" t="s">
        <v>1275</v>
      </c>
      <c r="J844" s="742"/>
      <c r="K844" s="740"/>
      <c r="L844" s="742"/>
      <c r="M844" s="742"/>
      <c r="N844" s="720"/>
      <c r="O844" s="594">
        <v>2970.0000000000005</v>
      </c>
      <c r="P844" s="594">
        <v>3300</v>
      </c>
      <c r="Q844" s="627" t="str">
        <f>IF(COUNTIF($H$5:H844,H844)&gt;1,"重複","")</f>
        <v/>
      </c>
    </row>
    <row r="845" spans="1:17" s="78" customFormat="1" ht="25.9" customHeight="1" x14ac:dyDescent="0.15">
      <c r="A845" s="1143">
        <v>986441</v>
      </c>
      <c r="B845" s="1143"/>
      <c r="C845" s="1143"/>
      <c r="D845" s="1143"/>
      <c r="E845" s="1143"/>
      <c r="F845" s="1143"/>
      <c r="G845" s="526"/>
      <c r="H845" s="596">
        <v>986441</v>
      </c>
      <c r="I845" s="598" t="s">
        <v>1276</v>
      </c>
      <c r="J845" s="742"/>
      <c r="K845" s="740"/>
      <c r="L845" s="742"/>
      <c r="M845" s="742"/>
      <c r="N845" s="720"/>
      <c r="O845" s="594">
        <v>2673</v>
      </c>
      <c r="P845" s="594">
        <v>2970</v>
      </c>
      <c r="Q845" s="627" t="str">
        <f>IF(COUNTIF($H$5:H845,H845)&gt;1,"重複","")</f>
        <v/>
      </c>
    </row>
    <row r="846" spans="1:17" s="78" customFormat="1" ht="25.9" customHeight="1" x14ac:dyDescent="0.15">
      <c r="A846" s="1143"/>
      <c r="B846" s="1143"/>
      <c r="C846" s="1143"/>
      <c r="D846" s="1143"/>
      <c r="E846" s="1143"/>
      <c r="F846" s="1143"/>
      <c r="G846" s="526"/>
      <c r="H846" s="623" t="s">
        <v>221</v>
      </c>
      <c r="I846" s="689"/>
      <c r="J846" s="742"/>
      <c r="K846" s="740"/>
      <c r="L846" s="742"/>
      <c r="M846" s="742"/>
      <c r="N846" s="720"/>
      <c r="O846" s="592"/>
      <c r="P846" s="592"/>
      <c r="Q846" s="627" t="str">
        <f>IF(COUNTIF($H$5:H846,H846)&gt;1,"重複","")</f>
        <v/>
      </c>
    </row>
    <row r="847" spans="1:17" s="78" customFormat="1" ht="25.9" customHeight="1" x14ac:dyDescent="0.15">
      <c r="A847" s="1143">
        <v>782142</v>
      </c>
      <c r="B847" s="1143"/>
      <c r="C847" s="1143"/>
      <c r="D847" s="1143"/>
      <c r="E847" s="1143"/>
      <c r="F847" s="1143"/>
      <c r="G847" s="526"/>
      <c r="H847" s="663">
        <v>782142</v>
      </c>
      <c r="I847" s="715" t="s">
        <v>1412</v>
      </c>
      <c r="J847" s="742"/>
      <c r="K847" s="740"/>
      <c r="L847" s="742"/>
      <c r="M847" s="742"/>
      <c r="N847" s="720"/>
      <c r="O847" s="659">
        <v>495</v>
      </c>
      <c r="P847" s="659">
        <v>550</v>
      </c>
      <c r="Q847" s="627" t="str">
        <f>IF(COUNTIF($H$5:H847,H847)&gt;1,"重複","")</f>
        <v/>
      </c>
    </row>
    <row r="848" spans="1:17" s="78" customFormat="1" ht="25.9" customHeight="1" x14ac:dyDescent="0.15">
      <c r="A848" s="1143">
        <v>782143</v>
      </c>
      <c r="B848" s="1143"/>
      <c r="C848" s="1143"/>
      <c r="D848" s="1143"/>
      <c r="E848" s="1143"/>
      <c r="F848" s="1143"/>
      <c r="G848" s="516"/>
      <c r="H848" s="663">
        <v>782143</v>
      </c>
      <c r="I848" s="715" t="s">
        <v>1413</v>
      </c>
      <c r="J848" s="742"/>
      <c r="K848" s="740"/>
      <c r="L848" s="742"/>
      <c r="M848" s="742"/>
      <c r="N848" s="720"/>
      <c r="O848" s="659">
        <v>495</v>
      </c>
      <c r="P848" s="659">
        <v>550</v>
      </c>
      <c r="Q848" s="627" t="str">
        <f>IF(COUNTIF($H$5:H848,H848)&gt;1,"重複","")</f>
        <v/>
      </c>
    </row>
    <row r="849" spans="1:17" s="78" customFormat="1" ht="25.9" customHeight="1" x14ac:dyDescent="0.15">
      <c r="A849" s="1143">
        <v>782144</v>
      </c>
      <c r="B849" s="1143"/>
      <c r="C849" s="1143"/>
      <c r="D849" s="1143"/>
      <c r="E849" s="1143"/>
      <c r="F849" s="1143"/>
      <c r="G849" s="526"/>
      <c r="H849" s="663">
        <v>782144</v>
      </c>
      <c r="I849" s="715" t="s">
        <v>1474</v>
      </c>
      <c r="J849" s="742"/>
      <c r="K849" s="740"/>
      <c r="L849" s="742"/>
      <c r="M849" s="742"/>
      <c r="N849" s="720"/>
      <c r="O849" s="659">
        <v>495</v>
      </c>
      <c r="P849" s="659">
        <v>550</v>
      </c>
      <c r="Q849" s="627" t="str">
        <f>IF(COUNTIF($H$5:H849,H849)&gt;1,"重複","")</f>
        <v/>
      </c>
    </row>
    <row r="850" spans="1:17" s="78" customFormat="1" ht="25.9" customHeight="1" x14ac:dyDescent="0.15">
      <c r="A850" s="1143">
        <v>974920</v>
      </c>
      <c r="B850" s="1143"/>
      <c r="C850" s="1143"/>
      <c r="D850" s="1143"/>
      <c r="E850" s="1143"/>
      <c r="F850" s="1143"/>
      <c r="G850" s="526"/>
      <c r="H850" s="663">
        <v>974920</v>
      </c>
      <c r="I850" s="715" t="s">
        <v>114</v>
      </c>
      <c r="J850" s="742"/>
      <c r="K850" s="740"/>
      <c r="L850" s="742"/>
      <c r="M850" s="742"/>
      <c r="N850" s="720"/>
      <c r="O850" s="659">
        <v>1518</v>
      </c>
      <c r="P850" s="659">
        <v>1694</v>
      </c>
      <c r="Q850" s="627" t="str">
        <f>IF(COUNTIF($H$5:H850,H850)&gt;1,"重複","")</f>
        <v>重複</v>
      </c>
    </row>
    <row r="851" spans="1:17" s="78" customFormat="1" ht="25.9" customHeight="1" x14ac:dyDescent="0.15">
      <c r="A851" s="1143">
        <v>974902</v>
      </c>
      <c r="B851" s="1143"/>
      <c r="C851" s="1143"/>
      <c r="D851" s="1143"/>
      <c r="E851" s="1143"/>
      <c r="F851" s="1143"/>
      <c r="G851" s="526"/>
      <c r="H851" s="596">
        <v>974902</v>
      </c>
      <c r="I851" s="621" t="s">
        <v>164</v>
      </c>
      <c r="J851" s="742"/>
      <c r="K851" s="740"/>
      <c r="L851" s="742"/>
      <c r="M851" s="742"/>
      <c r="N851" s="720"/>
      <c r="O851" s="594">
        <v>12045.000000000002</v>
      </c>
      <c r="P851" s="594">
        <v>13376</v>
      </c>
      <c r="Q851" s="627" t="str">
        <f>IF(COUNTIF($H$5:H851,H851)&gt;1,"重複","")</f>
        <v/>
      </c>
    </row>
    <row r="852" spans="1:17" s="78" customFormat="1" ht="25.9" customHeight="1" x14ac:dyDescent="0.15">
      <c r="A852" s="1143">
        <v>974903</v>
      </c>
      <c r="B852" s="1143"/>
      <c r="C852" s="1143"/>
      <c r="D852" s="1143"/>
      <c r="E852" s="1143"/>
      <c r="F852" s="1143"/>
      <c r="G852" s="526"/>
      <c r="H852" s="663">
        <v>974903</v>
      </c>
      <c r="I852" s="715" t="s">
        <v>165</v>
      </c>
      <c r="J852" s="742"/>
      <c r="K852" s="740"/>
      <c r="L852" s="742"/>
      <c r="M852" s="742"/>
      <c r="N852" s="720"/>
      <c r="O852" s="659">
        <v>7260</v>
      </c>
      <c r="P852" s="659">
        <v>8063</v>
      </c>
      <c r="Q852" s="627" t="str">
        <f>IF(COUNTIF($H$5:H852,H852)&gt;1,"重複","")</f>
        <v/>
      </c>
    </row>
    <row r="853" spans="1:17" s="78" customFormat="1" ht="25.9" customHeight="1" x14ac:dyDescent="0.15">
      <c r="A853" s="1143">
        <v>974921</v>
      </c>
      <c r="B853" s="1143"/>
      <c r="C853" s="1143"/>
      <c r="D853" s="1143"/>
      <c r="E853" s="1143"/>
      <c r="F853" s="1143"/>
      <c r="G853" s="526"/>
      <c r="H853" s="663">
        <v>974921</v>
      </c>
      <c r="I853" s="715" t="s">
        <v>166</v>
      </c>
      <c r="J853" s="742"/>
      <c r="K853" s="740"/>
      <c r="L853" s="742"/>
      <c r="M853" s="742"/>
      <c r="N853" s="720"/>
      <c r="O853" s="659">
        <v>3498</v>
      </c>
      <c r="P853" s="659">
        <v>3883</v>
      </c>
      <c r="Q853" s="627" t="str">
        <f>IF(COUNTIF($H$5:H853,H853)&gt;1,"重複","")</f>
        <v/>
      </c>
    </row>
    <row r="854" spans="1:17" s="78" customFormat="1" ht="25.9" customHeight="1" x14ac:dyDescent="0.15">
      <c r="A854" s="1143">
        <v>750100</v>
      </c>
      <c r="B854" s="1143"/>
      <c r="C854" s="1143"/>
      <c r="D854" s="1143"/>
      <c r="E854" s="1143"/>
      <c r="F854" s="1143"/>
      <c r="G854" s="526"/>
      <c r="H854" s="663">
        <v>750100</v>
      </c>
      <c r="I854" s="715" t="s">
        <v>167</v>
      </c>
      <c r="J854" s="742"/>
      <c r="K854" s="740"/>
      <c r="L854" s="742"/>
      <c r="M854" s="742"/>
      <c r="N854" s="720"/>
      <c r="O854" s="659">
        <v>5401</v>
      </c>
      <c r="P854" s="659">
        <v>6006</v>
      </c>
      <c r="Q854" s="627" t="str">
        <f>IF(COUNTIF($H$5:H854,H854)&gt;1,"重複","")</f>
        <v/>
      </c>
    </row>
    <row r="855" spans="1:17" s="78" customFormat="1" ht="25.9" customHeight="1" x14ac:dyDescent="0.15">
      <c r="A855" s="1143">
        <v>750110</v>
      </c>
      <c r="B855" s="1143"/>
      <c r="C855" s="1143"/>
      <c r="D855" s="1143"/>
      <c r="E855" s="1143"/>
      <c r="F855" s="1143"/>
      <c r="G855" s="526"/>
      <c r="H855" s="663">
        <v>750110</v>
      </c>
      <c r="I855" s="715" t="s">
        <v>168</v>
      </c>
      <c r="J855" s="742"/>
      <c r="K855" s="740"/>
      <c r="L855" s="742"/>
      <c r="M855" s="742"/>
      <c r="N855" s="720"/>
      <c r="O855" s="659">
        <v>4862</v>
      </c>
      <c r="P855" s="659">
        <v>5401</v>
      </c>
      <c r="Q855" s="627" t="str">
        <f>IF(COUNTIF($H$5:H855,H855)&gt;1,"重複","")</f>
        <v/>
      </c>
    </row>
    <row r="856" spans="1:17" s="78" customFormat="1" ht="25.9" customHeight="1" x14ac:dyDescent="0.15">
      <c r="A856" s="1143">
        <v>750120</v>
      </c>
      <c r="B856" s="1143"/>
      <c r="C856" s="1143"/>
      <c r="D856" s="1143"/>
      <c r="E856" s="1143"/>
      <c r="F856" s="1143"/>
      <c r="G856" s="526"/>
      <c r="H856" s="663">
        <v>750120</v>
      </c>
      <c r="I856" s="715" t="s">
        <v>169</v>
      </c>
      <c r="J856" s="742"/>
      <c r="K856" s="740"/>
      <c r="L856" s="742"/>
      <c r="M856" s="742"/>
      <c r="N856" s="720"/>
      <c r="O856" s="659">
        <v>1122</v>
      </c>
      <c r="P856" s="659">
        <v>1254</v>
      </c>
      <c r="Q856" s="627" t="str">
        <f>IF(COUNTIF($H$5:H856,H856)&gt;1,"重複","")</f>
        <v/>
      </c>
    </row>
    <row r="857" spans="1:17" s="78" customFormat="1" ht="25.9" customHeight="1" x14ac:dyDescent="0.15">
      <c r="A857" s="1143"/>
      <c r="B857" s="1143"/>
      <c r="C857" s="1143"/>
      <c r="D857" s="1143"/>
      <c r="E857" s="1143"/>
      <c r="F857" s="1143"/>
      <c r="G857" s="526"/>
      <c r="H857" s="580" t="s">
        <v>1277</v>
      </c>
      <c r="I857" s="717"/>
      <c r="J857" s="742"/>
      <c r="K857" s="740"/>
      <c r="L857" s="742"/>
      <c r="M857" s="742"/>
      <c r="N857" s="720"/>
      <c r="O857" s="592"/>
      <c r="P857" s="592"/>
      <c r="Q857" s="627" t="str">
        <f>IF(COUNTIF($H$5:H857,H857)&gt;1,"重複","")</f>
        <v/>
      </c>
    </row>
    <row r="858" spans="1:17" s="78" customFormat="1" ht="25.9" customHeight="1" x14ac:dyDescent="0.15">
      <c r="A858" s="1143">
        <v>974950</v>
      </c>
      <c r="B858" s="1143"/>
      <c r="C858" s="1143"/>
      <c r="D858" s="1143"/>
      <c r="E858" s="1143"/>
      <c r="F858" s="1143"/>
      <c r="G858" s="516"/>
      <c r="H858" s="596">
        <v>974950</v>
      </c>
      <c r="I858" s="621" t="s">
        <v>1278</v>
      </c>
      <c r="J858" s="742"/>
      <c r="K858" s="740"/>
      <c r="L858" s="742"/>
      <c r="M858" s="742"/>
      <c r="N858" s="720"/>
      <c r="O858" s="594">
        <v>19613</v>
      </c>
      <c r="P858" s="594">
        <v>21780</v>
      </c>
      <c r="Q858" s="627" t="str">
        <f>IF(COUNTIF($H$5:H858,H858)&gt;1,"重複","")</f>
        <v/>
      </c>
    </row>
    <row r="859" spans="1:17" s="78" customFormat="1" ht="25.9" customHeight="1" x14ac:dyDescent="0.15">
      <c r="A859" s="1143"/>
      <c r="B859" s="1143"/>
      <c r="C859" s="1143"/>
      <c r="D859" s="1143"/>
      <c r="E859" s="1143"/>
      <c r="F859" s="1143"/>
      <c r="G859" s="526"/>
      <c r="H859" s="580" t="s">
        <v>222</v>
      </c>
      <c r="I859" s="717"/>
      <c r="J859" s="742"/>
      <c r="K859" s="740"/>
      <c r="L859" s="742"/>
      <c r="M859" s="742"/>
      <c r="N859" s="720"/>
      <c r="O859" s="592"/>
      <c r="P859" s="592"/>
      <c r="Q859" s="627" t="str">
        <f>IF(COUNTIF($H$5:H859,H859)&gt;1,"重複","")</f>
        <v/>
      </c>
    </row>
    <row r="860" spans="1:17" s="78" customFormat="1" ht="25.9" customHeight="1" x14ac:dyDescent="0.15">
      <c r="A860" s="1143">
        <v>986021</v>
      </c>
      <c r="B860" s="1143"/>
      <c r="C860" s="1143"/>
      <c r="D860" s="1143"/>
      <c r="E860" s="1143"/>
      <c r="F860" s="1143"/>
      <c r="G860" s="526"/>
      <c r="H860" s="663">
        <v>986021</v>
      </c>
      <c r="I860" s="715" t="s">
        <v>170</v>
      </c>
      <c r="J860" s="742"/>
      <c r="K860" s="740"/>
      <c r="L860" s="742"/>
      <c r="M860" s="742"/>
      <c r="N860" s="720"/>
      <c r="O860" s="659">
        <v>4103</v>
      </c>
      <c r="P860" s="659">
        <v>4565</v>
      </c>
      <c r="Q860" s="627" t="str">
        <f>IF(COUNTIF($H$5:H860,H860)&gt;1,"重複","")</f>
        <v/>
      </c>
    </row>
    <row r="861" spans="1:17" s="78" customFormat="1" ht="25.9" customHeight="1" x14ac:dyDescent="0.15">
      <c r="A861" s="1143">
        <v>986022</v>
      </c>
      <c r="B861" s="1143"/>
      <c r="C861" s="1143"/>
      <c r="D861" s="1143"/>
      <c r="E861" s="1143"/>
      <c r="F861" s="1143"/>
      <c r="G861" s="526"/>
      <c r="H861" s="663">
        <v>986022</v>
      </c>
      <c r="I861" s="715" t="s">
        <v>171</v>
      </c>
      <c r="J861" s="742"/>
      <c r="K861" s="740"/>
      <c r="L861" s="742"/>
      <c r="M861" s="742"/>
      <c r="N861" s="720"/>
      <c r="O861" s="659">
        <v>4103</v>
      </c>
      <c r="P861" s="659">
        <v>4565</v>
      </c>
      <c r="Q861" s="627" t="str">
        <f>IF(COUNTIF($H$5:H861,H861)&gt;1,"重複","")</f>
        <v/>
      </c>
    </row>
    <row r="862" spans="1:17" s="78" customFormat="1" ht="25.9" customHeight="1" x14ac:dyDescent="0.15">
      <c r="A862" s="1143">
        <v>986023</v>
      </c>
      <c r="B862" s="1143"/>
      <c r="C862" s="1143"/>
      <c r="D862" s="1143"/>
      <c r="E862" s="1143"/>
      <c r="F862" s="1143"/>
      <c r="G862" s="526"/>
      <c r="H862" s="663">
        <v>986023</v>
      </c>
      <c r="I862" s="715" t="s">
        <v>172</v>
      </c>
      <c r="J862" s="742"/>
      <c r="K862" s="740"/>
      <c r="L862" s="742"/>
      <c r="M862" s="742"/>
      <c r="N862" s="720"/>
      <c r="O862" s="659">
        <v>4103</v>
      </c>
      <c r="P862" s="659">
        <v>4565</v>
      </c>
      <c r="Q862" s="627" t="str">
        <f>IF(COUNTIF($H$5:H862,H862)&gt;1,"重複","")</f>
        <v/>
      </c>
    </row>
    <row r="863" spans="1:17" s="78" customFormat="1" ht="25.9" customHeight="1" x14ac:dyDescent="0.15">
      <c r="A863" s="1143">
        <v>988025</v>
      </c>
      <c r="B863" s="1143"/>
      <c r="C863" s="1143"/>
      <c r="D863" s="1143"/>
      <c r="E863" s="1143"/>
      <c r="F863" s="1143"/>
      <c r="G863" s="526"/>
      <c r="H863" s="596">
        <v>988025</v>
      </c>
      <c r="I863" s="621" t="s">
        <v>173</v>
      </c>
      <c r="J863" s="742"/>
      <c r="K863" s="740"/>
      <c r="L863" s="742"/>
      <c r="M863" s="742"/>
      <c r="N863" s="720"/>
      <c r="O863" s="594">
        <v>627</v>
      </c>
      <c r="P863" s="594">
        <v>704</v>
      </c>
      <c r="Q863" s="627" t="str">
        <f>IF(COUNTIF($H$5:H863,H863)&gt;1,"重複","")</f>
        <v/>
      </c>
    </row>
    <row r="864" spans="1:17" s="78" customFormat="1" ht="25.9" customHeight="1" x14ac:dyDescent="0.15">
      <c r="A864" s="1143">
        <v>988026</v>
      </c>
      <c r="B864" s="1143"/>
      <c r="C864" s="1143"/>
      <c r="D864" s="1143"/>
      <c r="E864" s="1143"/>
      <c r="F864" s="1143"/>
      <c r="G864" s="526"/>
      <c r="H864" s="663">
        <v>988026</v>
      </c>
      <c r="I864" s="715" t="s">
        <v>174</v>
      </c>
      <c r="J864" s="742"/>
      <c r="K864" s="740"/>
      <c r="L864" s="742"/>
      <c r="M864" s="742"/>
      <c r="N864" s="720"/>
      <c r="O864" s="659">
        <v>1705</v>
      </c>
      <c r="P864" s="659">
        <v>1903</v>
      </c>
      <c r="Q864" s="627" t="str">
        <f>IF(COUNTIF($H$5:H864,H864)&gt;1,"重複","")</f>
        <v/>
      </c>
    </row>
    <row r="865" spans="1:17" s="78" customFormat="1" ht="25.9" customHeight="1" x14ac:dyDescent="0.15">
      <c r="A865" s="1143"/>
      <c r="B865" s="1143"/>
      <c r="C865" s="1143"/>
      <c r="D865" s="1143"/>
      <c r="E865" s="1143"/>
      <c r="F865" s="1143"/>
      <c r="G865" s="526"/>
      <c r="H865" s="623" t="s">
        <v>223</v>
      </c>
      <c r="I865" s="689"/>
      <c r="J865" s="742"/>
      <c r="K865" s="740"/>
      <c r="L865" s="742"/>
      <c r="M865" s="742"/>
      <c r="N865" s="720"/>
      <c r="O865" s="592"/>
      <c r="P865" s="592"/>
      <c r="Q865" s="627" t="str">
        <f>IF(COUNTIF($H$5:H865,H865)&gt;1,"重複","")</f>
        <v/>
      </c>
    </row>
    <row r="866" spans="1:17" s="78" customFormat="1" ht="25.9" customHeight="1" x14ac:dyDescent="0.15">
      <c r="A866" s="1143">
        <v>987640</v>
      </c>
      <c r="B866" s="1143"/>
      <c r="C866" s="1143"/>
      <c r="D866" s="1143"/>
      <c r="E866" s="1143"/>
      <c r="F866" s="1143"/>
      <c r="G866" s="526"/>
      <c r="H866" s="663">
        <v>987640</v>
      </c>
      <c r="I866" s="715" t="s">
        <v>1414</v>
      </c>
      <c r="J866" s="742"/>
      <c r="K866" s="740"/>
      <c r="L866" s="742"/>
      <c r="M866" s="742"/>
      <c r="N866" s="720"/>
      <c r="O866" s="659">
        <v>1496</v>
      </c>
      <c r="P866" s="659">
        <v>1661</v>
      </c>
      <c r="Q866" s="627" t="str">
        <f>IF(COUNTIF($H$5:H866,H866)&gt;1,"重複","")</f>
        <v/>
      </c>
    </row>
    <row r="867" spans="1:17" s="78" customFormat="1" ht="25.9" customHeight="1" x14ac:dyDescent="0.15">
      <c r="A867" s="1143">
        <v>987735</v>
      </c>
      <c r="B867" s="1143"/>
      <c r="C867" s="1143"/>
      <c r="D867" s="1143"/>
      <c r="E867" s="1143"/>
      <c r="F867" s="1143"/>
      <c r="G867" s="526"/>
      <c r="H867" s="596">
        <v>987735</v>
      </c>
      <c r="I867" s="621" t="s">
        <v>1415</v>
      </c>
      <c r="J867" s="742"/>
      <c r="K867" s="740"/>
      <c r="L867" s="742"/>
      <c r="M867" s="742"/>
      <c r="N867" s="720"/>
      <c r="O867" s="594">
        <v>1683.0000000000002</v>
      </c>
      <c r="P867" s="594">
        <v>1870</v>
      </c>
      <c r="Q867" s="627" t="str">
        <f>IF(COUNTIF($H$5:H867,H867)&gt;1,"重複","")</f>
        <v/>
      </c>
    </row>
    <row r="868" spans="1:17" s="78" customFormat="1" ht="25.9" customHeight="1" x14ac:dyDescent="0.15">
      <c r="A868" s="1143">
        <v>987736</v>
      </c>
      <c r="B868" s="1143"/>
      <c r="C868" s="1143"/>
      <c r="D868" s="1143"/>
      <c r="E868" s="1143"/>
      <c r="F868" s="1143"/>
      <c r="G868" s="526"/>
      <c r="H868" s="596">
        <v>987736</v>
      </c>
      <c r="I868" s="621" t="s">
        <v>1416</v>
      </c>
      <c r="J868" s="742"/>
      <c r="K868" s="740"/>
      <c r="L868" s="742"/>
      <c r="M868" s="742"/>
      <c r="N868" s="720"/>
      <c r="O868" s="594">
        <v>1683.0000000000002</v>
      </c>
      <c r="P868" s="594">
        <v>1870</v>
      </c>
      <c r="Q868" s="627" t="str">
        <f>IF(COUNTIF($H$5:H868,H868)&gt;1,"重複","")</f>
        <v/>
      </c>
    </row>
    <row r="869" spans="1:17" s="78" customFormat="1" ht="25.9" customHeight="1" x14ac:dyDescent="0.15">
      <c r="A869" s="1143">
        <v>988032</v>
      </c>
      <c r="B869" s="1143"/>
      <c r="C869" s="1143"/>
      <c r="D869" s="1143"/>
      <c r="E869" s="1143"/>
      <c r="F869" s="1143"/>
      <c r="G869" s="555"/>
      <c r="H869" s="663">
        <v>988032</v>
      </c>
      <c r="I869" s="715" t="s">
        <v>1417</v>
      </c>
      <c r="J869" s="742"/>
      <c r="K869" s="740"/>
      <c r="L869" s="742"/>
      <c r="M869" s="742"/>
      <c r="N869" s="720"/>
      <c r="O869" s="659">
        <v>1496</v>
      </c>
      <c r="P869" s="659">
        <v>1661</v>
      </c>
      <c r="Q869" s="627" t="str">
        <f>IF(COUNTIF($H$5:H869,H869)&gt;1,"重複","")</f>
        <v/>
      </c>
    </row>
    <row r="870" spans="1:17" s="78" customFormat="1" ht="25.9" customHeight="1" x14ac:dyDescent="0.15">
      <c r="A870" s="1143">
        <v>988033</v>
      </c>
      <c r="B870" s="1143"/>
      <c r="C870" s="1143"/>
      <c r="D870" s="1143"/>
      <c r="E870" s="1143"/>
      <c r="F870" s="1143"/>
      <c r="G870" s="526"/>
      <c r="H870" s="663">
        <v>988033</v>
      </c>
      <c r="I870" s="715" t="s">
        <v>1418</v>
      </c>
      <c r="J870" s="742"/>
      <c r="K870" s="740"/>
      <c r="L870" s="742"/>
      <c r="M870" s="742"/>
      <c r="N870" s="720"/>
      <c r="O870" s="659">
        <v>3696</v>
      </c>
      <c r="P870" s="659">
        <v>4103</v>
      </c>
      <c r="Q870" s="627" t="str">
        <f>IF(COUNTIF($H$5:H870,H870)&gt;1,"重複","")</f>
        <v/>
      </c>
    </row>
    <row r="871" spans="1:17" s="78" customFormat="1" ht="25.9" customHeight="1" x14ac:dyDescent="0.15">
      <c r="A871" s="1143">
        <v>787621</v>
      </c>
      <c r="B871" s="1143"/>
      <c r="C871" s="1143"/>
      <c r="D871" s="1143"/>
      <c r="E871" s="1143"/>
      <c r="F871" s="1143"/>
      <c r="G871" s="526"/>
      <c r="H871" s="663">
        <v>787621</v>
      </c>
      <c r="I871" s="715" t="s">
        <v>175</v>
      </c>
      <c r="J871" s="742"/>
      <c r="K871" s="740"/>
      <c r="L871" s="742"/>
      <c r="M871" s="742"/>
      <c r="N871" s="720"/>
      <c r="O871" s="659">
        <v>1100</v>
      </c>
      <c r="P871" s="659">
        <v>1221</v>
      </c>
      <c r="Q871" s="627" t="str">
        <f>IF(COUNTIF($H$5:H871,H871)&gt;1,"重複","")</f>
        <v/>
      </c>
    </row>
    <row r="872" spans="1:17" s="78" customFormat="1" ht="25.9" customHeight="1" x14ac:dyDescent="0.15">
      <c r="A872" s="1143">
        <v>987620</v>
      </c>
      <c r="B872" s="1143"/>
      <c r="C872" s="1143"/>
      <c r="D872" s="1143"/>
      <c r="E872" s="1143"/>
      <c r="F872" s="1143"/>
      <c r="G872" s="555"/>
      <c r="H872" s="663">
        <v>987620</v>
      </c>
      <c r="I872" s="715" t="s">
        <v>176</v>
      </c>
      <c r="J872" s="742"/>
      <c r="K872" s="740"/>
      <c r="L872" s="742"/>
      <c r="M872" s="742"/>
      <c r="N872" s="720"/>
      <c r="O872" s="659">
        <v>715</v>
      </c>
      <c r="P872" s="659">
        <v>803</v>
      </c>
      <c r="Q872" s="627" t="str">
        <f>IF(COUNTIF($H$5:H872,H872)&gt;1,"重複","")</f>
        <v/>
      </c>
    </row>
    <row r="873" spans="1:17" s="78" customFormat="1" ht="25.9" customHeight="1" x14ac:dyDescent="0.15">
      <c r="A873" s="1143">
        <v>987631</v>
      </c>
      <c r="B873" s="1143"/>
      <c r="C873" s="1143"/>
      <c r="D873" s="1143"/>
      <c r="E873" s="1143"/>
      <c r="F873" s="1143"/>
      <c r="G873" s="526"/>
      <c r="H873" s="663">
        <v>987631</v>
      </c>
      <c r="I873" s="715" t="s">
        <v>877</v>
      </c>
      <c r="J873" s="742"/>
      <c r="K873" s="740"/>
      <c r="L873" s="742"/>
      <c r="M873" s="742"/>
      <c r="N873" s="720"/>
      <c r="O873" s="659">
        <v>1232</v>
      </c>
      <c r="P873" s="659">
        <v>1375</v>
      </c>
      <c r="Q873" s="627" t="str">
        <f>IF(COUNTIF($H$5:H873,H873)&gt;1,"重複","")</f>
        <v/>
      </c>
    </row>
    <row r="874" spans="1:17" s="78" customFormat="1" ht="25.9" customHeight="1" x14ac:dyDescent="0.15">
      <c r="A874" s="1143">
        <v>988006</v>
      </c>
      <c r="B874" s="1143"/>
      <c r="C874" s="1143"/>
      <c r="D874" s="1143"/>
      <c r="E874" s="1143"/>
      <c r="F874" s="1143"/>
      <c r="G874" s="526"/>
      <c r="H874" s="663">
        <v>988006</v>
      </c>
      <c r="I874" s="715" t="s">
        <v>878</v>
      </c>
      <c r="J874" s="742"/>
      <c r="K874" s="740"/>
      <c r="L874" s="742"/>
      <c r="M874" s="742"/>
      <c r="N874" s="720"/>
      <c r="O874" s="659">
        <v>1375</v>
      </c>
      <c r="P874" s="659">
        <v>1529</v>
      </c>
      <c r="Q874" s="627" t="str">
        <f>IF(COUNTIF($H$5:H874,H874)&gt;1,"重複","")</f>
        <v/>
      </c>
    </row>
    <row r="875" spans="1:17" s="78" customFormat="1" ht="25.9" customHeight="1" x14ac:dyDescent="0.15">
      <c r="A875" s="1143" t="s">
        <v>879</v>
      </c>
      <c r="B875" s="1143"/>
      <c r="C875" s="1143"/>
      <c r="D875" s="1143"/>
      <c r="E875" s="1143"/>
      <c r="F875" s="1143"/>
      <c r="G875" s="526"/>
      <c r="H875" s="663" t="s">
        <v>880</v>
      </c>
      <c r="I875" s="715" t="s">
        <v>881</v>
      </c>
      <c r="J875" s="742"/>
      <c r="K875" s="740"/>
      <c r="L875" s="742"/>
      <c r="M875" s="742"/>
      <c r="N875" s="720"/>
      <c r="O875" s="659">
        <v>1375</v>
      </c>
      <c r="P875" s="659">
        <v>1529</v>
      </c>
      <c r="Q875" s="627" t="str">
        <f>IF(COUNTIF($H$5:H875,H875)&gt;1,"重複","")</f>
        <v/>
      </c>
    </row>
    <row r="876" spans="1:17" s="78" customFormat="1" ht="25.9" customHeight="1" x14ac:dyDescent="0.15">
      <c r="A876" s="1143" t="s">
        <v>882</v>
      </c>
      <c r="B876" s="1143"/>
      <c r="C876" s="1143"/>
      <c r="D876" s="1143"/>
      <c r="E876" s="1143"/>
      <c r="F876" s="1143"/>
      <c r="G876" s="526"/>
      <c r="H876" s="663" t="s">
        <v>883</v>
      </c>
      <c r="I876" s="715" t="s">
        <v>884</v>
      </c>
      <c r="J876" s="742"/>
      <c r="K876" s="740"/>
      <c r="L876" s="742"/>
      <c r="M876" s="742"/>
      <c r="N876" s="720"/>
      <c r="O876" s="659">
        <v>1375</v>
      </c>
      <c r="P876" s="659">
        <v>1529</v>
      </c>
      <c r="Q876" s="627" t="str">
        <f>IF(COUNTIF($H$5:H876,H876)&gt;1,"重複","")</f>
        <v/>
      </c>
    </row>
    <row r="877" spans="1:17" s="78" customFormat="1" ht="25.9" customHeight="1" x14ac:dyDescent="0.15">
      <c r="A877" s="1143">
        <v>988007</v>
      </c>
      <c r="B877" s="1143"/>
      <c r="C877" s="1143"/>
      <c r="D877" s="1143"/>
      <c r="E877" s="1143"/>
      <c r="F877" s="1143"/>
      <c r="G877" s="526"/>
      <c r="H877" s="663">
        <v>988007</v>
      </c>
      <c r="I877" s="715" t="s">
        <v>885</v>
      </c>
      <c r="J877" s="742"/>
      <c r="K877" s="740"/>
      <c r="L877" s="742"/>
      <c r="M877" s="742"/>
      <c r="N877" s="720"/>
      <c r="O877" s="659">
        <v>2750</v>
      </c>
      <c r="P877" s="659">
        <v>3058</v>
      </c>
      <c r="Q877" s="627" t="str">
        <f>IF(COUNTIF($H$5:H877,H877)&gt;1,"重複","")</f>
        <v/>
      </c>
    </row>
    <row r="878" spans="1:17" s="78" customFormat="1" ht="25.9" customHeight="1" x14ac:dyDescent="0.15">
      <c r="A878" s="1143" t="s">
        <v>886</v>
      </c>
      <c r="B878" s="1143"/>
      <c r="C878" s="1143"/>
      <c r="D878" s="1143"/>
      <c r="E878" s="1143"/>
      <c r="F878" s="1143"/>
      <c r="G878" s="526"/>
      <c r="H878" s="663" t="s">
        <v>887</v>
      </c>
      <c r="I878" s="715" t="s">
        <v>888</v>
      </c>
      <c r="J878" s="742"/>
      <c r="K878" s="740"/>
      <c r="L878" s="742"/>
      <c r="M878" s="742"/>
      <c r="N878" s="720"/>
      <c r="O878" s="659">
        <v>2750</v>
      </c>
      <c r="P878" s="659">
        <v>3058</v>
      </c>
      <c r="Q878" s="627" t="str">
        <f>IF(COUNTIF($H$5:H878,H878)&gt;1,"重複","")</f>
        <v/>
      </c>
    </row>
    <row r="879" spans="1:17" s="78" customFormat="1" ht="25.9" customHeight="1" x14ac:dyDescent="0.15">
      <c r="A879" s="1143" t="s">
        <v>889</v>
      </c>
      <c r="B879" s="1143"/>
      <c r="C879" s="1143"/>
      <c r="D879" s="1143"/>
      <c r="E879" s="1143"/>
      <c r="F879" s="1143"/>
      <c r="G879" s="526"/>
      <c r="H879" s="663" t="s">
        <v>890</v>
      </c>
      <c r="I879" s="715" t="s">
        <v>891</v>
      </c>
      <c r="J879" s="742"/>
      <c r="K879" s="740"/>
      <c r="L879" s="742"/>
      <c r="M879" s="742"/>
      <c r="N879" s="720"/>
      <c r="O879" s="659">
        <v>2750</v>
      </c>
      <c r="P879" s="659">
        <v>3058</v>
      </c>
      <c r="Q879" s="627" t="str">
        <f>IF(COUNTIF($H$5:H879,H879)&gt;1,"重複","")</f>
        <v/>
      </c>
    </row>
    <row r="880" spans="1:17" s="78" customFormat="1" ht="25.9" customHeight="1" x14ac:dyDescent="0.15">
      <c r="A880" s="1143"/>
      <c r="B880" s="1143"/>
      <c r="C880" s="1143"/>
      <c r="D880" s="1143"/>
      <c r="E880" s="1143"/>
      <c r="F880" s="1143"/>
      <c r="G880" s="516"/>
      <c r="H880" s="623" t="s">
        <v>224</v>
      </c>
      <c r="I880" s="689"/>
      <c r="J880" s="742"/>
      <c r="K880" s="740"/>
      <c r="L880" s="742"/>
      <c r="M880" s="742"/>
      <c r="N880" s="720"/>
      <c r="O880" s="592"/>
      <c r="P880" s="592"/>
      <c r="Q880" s="627" t="str">
        <f>IF(COUNTIF($H$5:H880,H880)&gt;1,"重複","")</f>
        <v/>
      </c>
    </row>
    <row r="881" spans="1:17" s="78" customFormat="1" ht="25.9" customHeight="1" x14ac:dyDescent="0.15">
      <c r="A881" s="1143">
        <v>764101</v>
      </c>
      <c r="B881" s="1143"/>
      <c r="C881" s="1143"/>
      <c r="D881" s="1143"/>
      <c r="E881" s="1143"/>
      <c r="F881" s="1143"/>
      <c r="G881" s="559"/>
      <c r="H881" s="596">
        <v>764101</v>
      </c>
      <c r="I881" s="621" t="s">
        <v>177</v>
      </c>
      <c r="J881" s="742"/>
      <c r="K881" s="740"/>
      <c r="L881" s="742"/>
      <c r="M881" s="742"/>
      <c r="N881" s="720"/>
      <c r="O881" s="594">
        <v>286</v>
      </c>
      <c r="P881" s="594">
        <v>319</v>
      </c>
      <c r="Q881" s="627" t="str">
        <f>IF(COUNTIF($H$5:H881,H881)&gt;1,"重複","")</f>
        <v/>
      </c>
    </row>
    <row r="882" spans="1:17" s="78" customFormat="1" ht="25.9" customHeight="1" x14ac:dyDescent="0.15">
      <c r="A882" s="1146"/>
      <c r="B882" s="1146"/>
      <c r="C882" s="1146"/>
      <c r="D882" s="1146"/>
      <c r="E882" s="1146"/>
      <c r="F882" s="1146"/>
      <c r="G882" s="559"/>
      <c r="H882" s="781"/>
      <c r="I882" s="651"/>
      <c r="J882" s="802"/>
      <c r="K882" s="828"/>
      <c r="L882" s="802"/>
      <c r="M882" s="802"/>
      <c r="N882" s="802"/>
      <c r="O882" s="651"/>
      <c r="P882" s="651"/>
      <c r="Q882" s="627" t="str">
        <f>IF(COUNTIF($H$5:H882,H882)&gt;1,"重複","")</f>
        <v/>
      </c>
    </row>
    <row r="883" spans="1:17" s="78" customFormat="1" ht="25.9" customHeight="1" x14ac:dyDescent="0.15">
      <c r="A883" s="1144"/>
      <c r="B883" s="1144"/>
      <c r="C883" s="1144"/>
      <c r="D883" s="1144"/>
      <c r="E883" s="1144"/>
      <c r="F883" s="1144"/>
      <c r="G883" s="559"/>
      <c r="H883" s="782" t="s">
        <v>901</v>
      </c>
      <c r="I883" s="783"/>
      <c r="J883" s="625"/>
      <c r="K883" s="829"/>
      <c r="L883" s="830"/>
      <c r="M883" s="830"/>
      <c r="N883" s="830"/>
      <c r="O883" s="783"/>
      <c r="P883" s="783"/>
      <c r="Q883" s="627" t="str">
        <f>IF(COUNTIF($H$5:H883,H883)&gt;1,"重複","")</f>
        <v/>
      </c>
    </row>
    <row r="884" spans="1:17" s="78" customFormat="1" ht="25.9" customHeight="1" x14ac:dyDescent="0.15">
      <c r="A884" s="1144"/>
      <c r="B884" s="1144"/>
      <c r="C884" s="1144"/>
      <c r="D884" s="1144"/>
      <c r="E884" s="1144"/>
      <c r="F884" s="1144"/>
      <c r="G884" s="559"/>
      <c r="H884" s="785" t="s">
        <v>1475</v>
      </c>
      <c r="I884" s="784"/>
      <c r="J884" s="786"/>
      <c r="K884" s="830"/>
      <c r="L884" s="786"/>
      <c r="M884" s="786"/>
      <c r="N884" s="786"/>
      <c r="O884" s="787"/>
      <c r="P884" s="787"/>
      <c r="Q884" s="627" t="str">
        <f>IF(COUNTIF($H$5:H884,H884)&gt;1,"重複","")</f>
        <v/>
      </c>
    </row>
    <row r="885" spans="1:17" s="78" customFormat="1" ht="25.9" customHeight="1" x14ac:dyDescent="0.15">
      <c r="A885" s="1144"/>
      <c r="B885" s="1144"/>
      <c r="C885" s="1144"/>
      <c r="D885" s="1144"/>
      <c r="E885" s="1144"/>
      <c r="F885" s="1144"/>
      <c r="G885" s="559"/>
      <c r="H885" s="788" t="s">
        <v>1476</v>
      </c>
      <c r="I885" s="784"/>
      <c r="J885" s="786"/>
      <c r="K885" s="830"/>
      <c r="L885" s="786"/>
      <c r="M885" s="786"/>
      <c r="N885" s="786"/>
      <c r="O885" s="787"/>
      <c r="P885" s="787"/>
      <c r="Q885" s="627" t="str">
        <f>IF(COUNTIF($H$5:H885,H885)&gt;1,"重複","")</f>
        <v/>
      </c>
    </row>
    <row r="886" spans="1:17" s="78" customFormat="1" ht="25.9" customHeight="1" x14ac:dyDescent="0.15">
      <c r="A886" s="1145"/>
      <c r="B886" s="1145"/>
      <c r="C886" s="1145"/>
      <c r="D886" s="1145"/>
      <c r="E886" s="1145"/>
      <c r="F886" s="1145"/>
      <c r="G886" s="559"/>
      <c r="H886" s="789" t="s">
        <v>225</v>
      </c>
      <c r="I886" s="790"/>
      <c r="J886" s="791"/>
      <c r="K886" s="836"/>
      <c r="L886" s="791"/>
      <c r="M886" s="791"/>
      <c r="N886" s="791"/>
      <c r="O886" s="792"/>
      <c r="P886" s="792"/>
      <c r="Q886" s="627" t="str">
        <f>IF(COUNTIF($H$5:H886,H886)&gt;1,"重複","")</f>
        <v/>
      </c>
    </row>
    <row r="887" spans="1:17" s="78" customFormat="1" ht="25.9" customHeight="1" x14ac:dyDescent="0.15">
      <c r="A887" s="1143">
        <v>751120</v>
      </c>
      <c r="B887" s="1143"/>
      <c r="C887" s="1143"/>
      <c r="D887" s="1143"/>
      <c r="E887" s="1143"/>
      <c r="F887" s="1143"/>
      <c r="G887" s="559"/>
      <c r="H887" s="596">
        <v>751120</v>
      </c>
      <c r="I887" s="656" t="s">
        <v>178</v>
      </c>
      <c r="J887" s="742"/>
      <c r="K887" s="743"/>
      <c r="L887" s="742"/>
      <c r="M887" s="742" t="s">
        <v>1566</v>
      </c>
      <c r="N887" s="720"/>
      <c r="O887" s="594">
        <v>9009</v>
      </c>
      <c r="P887" s="594">
        <v>10010</v>
      </c>
      <c r="Q887" s="627" t="str">
        <f>IF(COUNTIF($H$5:H887,H887)&gt;1,"重複","")</f>
        <v/>
      </c>
    </row>
    <row r="888" spans="1:17" s="78" customFormat="1" ht="25.9" customHeight="1" x14ac:dyDescent="0.15">
      <c r="A888" s="1143">
        <v>751140</v>
      </c>
      <c r="B888" s="1143"/>
      <c r="C888" s="1143"/>
      <c r="D888" s="1143"/>
      <c r="E888" s="1143"/>
      <c r="F888" s="1143"/>
      <c r="G888" s="559"/>
      <c r="H888" s="596">
        <v>751140</v>
      </c>
      <c r="I888" s="656" t="s">
        <v>179</v>
      </c>
      <c r="J888" s="742"/>
      <c r="K888" s="743"/>
      <c r="L888" s="742"/>
      <c r="M888" s="742" t="s">
        <v>1566</v>
      </c>
      <c r="N888" s="720"/>
      <c r="O888" s="594">
        <v>9009</v>
      </c>
      <c r="P888" s="594">
        <v>10010</v>
      </c>
      <c r="Q888" s="627" t="str">
        <f>IF(COUNTIF($H$5:H888,H888)&gt;1,"重複","")</f>
        <v/>
      </c>
    </row>
    <row r="889" spans="1:17" s="78" customFormat="1" ht="25.9" customHeight="1" x14ac:dyDescent="0.15">
      <c r="A889" s="1143">
        <v>751150</v>
      </c>
      <c r="B889" s="1143"/>
      <c r="C889" s="1143"/>
      <c r="D889" s="1143"/>
      <c r="E889" s="1143"/>
      <c r="F889" s="1143"/>
      <c r="G889" s="559"/>
      <c r="H889" s="596">
        <v>751150</v>
      </c>
      <c r="I889" s="656" t="s">
        <v>180</v>
      </c>
      <c r="J889" s="742"/>
      <c r="K889" s="743"/>
      <c r="L889" s="742"/>
      <c r="M889" s="742" t="s">
        <v>1566</v>
      </c>
      <c r="N889" s="720"/>
      <c r="O889" s="594">
        <v>9009</v>
      </c>
      <c r="P889" s="594">
        <v>10010</v>
      </c>
      <c r="Q889" s="627" t="str">
        <f>IF(COUNTIF($H$5:H889,H889)&gt;1,"重複","")</f>
        <v/>
      </c>
    </row>
    <row r="890" spans="1:17" s="78" customFormat="1" ht="25.9" customHeight="1" x14ac:dyDescent="0.15">
      <c r="A890" s="1143">
        <v>751160</v>
      </c>
      <c r="B890" s="1143"/>
      <c r="C890" s="1143"/>
      <c r="D890" s="1143"/>
      <c r="E890" s="1143"/>
      <c r="F890" s="1143"/>
      <c r="G890" s="559"/>
      <c r="H890" s="596">
        <v>751160</v>
      </c>
      <c r="I890" s="656" t="s">
        <v>181</v>
      </c>
      <c r="J890" s="742"/>
      <c r="K890" s="743"/>
      <c r="L890" s="742"/>
      <c r="M890" s="742" t="s">
        <v>1566</v>
      </c>
      <c r="N890" s="720"/>
      <c r="O890" s="594">
        <v>9009</v>
      </c>
      <c r="P890" s="594">
        <v>10010</v>
      </c>
      <c r="Q890" s="627" t="str">
        <f>IF(COUNTIF($H$5:H890,H890)&gt;1,"重複","")</f>
        <v/>
      </c>
    </row>
    <row r="891" spans="1:17" s="78" customFormat="1" ht="25.9" customHeight="1" x14ac:dyDescent="0.15">
      <c r="A891" s="1143"/>
      <c r="B891" s="1143"/>
      <c r="C891" s="1143"/>
      <c r="D891" s="1143"/>
      <c r="E891" s="1143"/>
      <c r="F891" s="1143"/>
      <c r="G891" s="559"/>
      <c r="H891" s="599" t="s">
        <v>226</v>
      </c>
      <c r="I891" s="664"/>
      <c r="J891" s="742"/>
      <c r="K891" s="743"/>
      <c r="L891" s="742"/>
      <c r="M891" s="742"/>
      <c r="N891" s="720"/>
      <c r="O891" s="592"/>
      <c r="P891" s="592"/>
      <c r="Q891" s="627" t="str">
        <f>IF(COUNTIF($H$5:H891,H891)&gt;1,"重複","")</f>
        <v/>
      </c>
    </row>
    <row r="892" spans="1:17" s="78" customFormat="1" ht="25.9" customHeight="1" x14ac:dyDescent="0.15">
      <c r="A892" s="1143">
        <v>751210</v>
      </c>
      <c r="B892" s="1143"/>
      <c r="C892" s="1143"/>
      <c r="D892" s="1143"/>
      <c r="E892" s="1143"/>
      <c r="F892" s="1143"/>
      <c r="G892" s="559"/>
      <c r="H892" s="596">
        <v>751210</v>
      </c>
      <c r="I892" s="656" t="s">
        <v>1279</v>
      </c>
      <c r="J892" s="742"/>
      <c r="K892" s="743"/>
      <c r="L892" s="742"/>
      <c r="M892" s="742" t="s">
        <v>1566</v>
      </c>
      <c r="N892" s="720"/>
      <c r="O892" s="594">
        <v>9009</v>
      </c>
      <c r="P892" s="594">
        <v>10010</v>
      </c>
      <c r="Q892" s="627" t="str">
        <f>IF(COUNTIF($H$5:H892,H892)&gt;1,"重複","")</f>
        <v/>
      </c>
    </row>
    <row r="893" spans="1:17" s="78" customFormat="1" ht="25.9" customHeight="1" x14ac:dyDescent="0.15">
      <c r="A893" s="1143">
        <v>751220</v>
      </c>
      <c r="B893" s="1143"/>
      <c r="C893" s="1143"/>
      <c r="D893" s="1143"/>
      <c r="E893" s="1143"/>
      <c r="F893" s="1143"/>
      <c r="G893" s="559"/>
      <c r="H893" s="596">
        <v>751220</v>
      </c>
      <c r="I893" s="656" t="s">
        <v>182</v>
      </c>
      <c r="J893" s="742"/>
      <c r="K893" s="743"/>
      <c r="L893" s="742"/>
      <c r="M893" s="742" t="s">
        <v>1566</v>
      </c>
      <c r="N893" s="720"/>
      <c r="O893" s="594">
        <v>9009</v>
      </c>
      <c r="P893" s="594">
        <v>10010</v>
      </c>
      <c r="Q893" s="627" t="str">
        <f>IF(COUNTIF($H$5:H893,H893)&gt;1,"重複","")</f>
        <v/>
      </c>
    </row>
    <row r="894" spans="1:17" s="78" customFormat="1" ht="25.9" customHeight="1" x14ac:dyDescent="0.15">
      <c r="A894" s="1143">
        <v>751230</v>
      </c>
      <c r="B894" s="1143"/>
      <c r="C894" s="1143"/>
      <c r="D894" s="1143"/>
      <c r="E894" s="1143"/>
      <c r="F894" s="1143"/>
      <c r="G894" s="559"/>
      <c r="H894" s="596">
        <v>751230</v>
      </c>
      <c r="I894" s="656" t="s">
        <v>183</v>
      </c>
      <c r="J894" s="742"/>
      <c r="K894" s="743"/>
      <c r="L894" s="742"/>
      <c r="M894" s="742" t="s">
        <v>1566</v>
      </c>
      <c r="N894" s="720"/>
      <c r="O894" s="594">
        <v>9009</v>
      </c>
      <c r="P894" s="594">
        <v>10010</v>
      </c>
      <c r="Q894" s="627" t="str">
        <f>IF(COUNTIF($H$5:H894,H894)&gt;1,"重複","")</f>
        <v/>
      </c>
    </row>
    <row r="895" spans="1:17" s="78" customFormat="1" ht="25.9" customHeight="1" x14ac:dyDescent="0.15">
      <c r="A895" s="1143">
        <v>751250</v>
      </c>
      <c r="B895" s="1143"/>
      <c r="C895" s="1143"/>
      <c r="D895" s="1143"/>
      <c r="E895" s="1143"/>
      <c r="F895" s="1143"/>
      <c r="G895" s="559"/>
      <c r="H895" s="596">
        <v>751250</v>
      </c>
      <c r="I895" s="656" t="s">
        <v>1280</v>
      </c>
      <c r="J895" s="742"/>
      <c r="K895" s="743"/>
      <c r="L895" s="742"/>
      <c r="M895" s="742" t="s">
        <v>1566</v>
      </c>
      <c r="N895" s="720"/>
      <c r="O895" s="594">
        <v>9009</v>
      </c>
      <c r="P895" s="594">
        <v>10010</v>
      </c>
      <c r="Q895" s="627" t="str">
        <f>IF(COUNTIF($H$5:H895,H895)&gt;1,"重複","")</f>
        <v/>
      </c>
    </row>
    <row r="896" spans="1:17" s="78" customFormat="1" ht="25.9" customHeight="1" x14ac:dyDescent="0.15">
      <c r="A896" s="1143"/>
      <c r="B896" s="1143"/>
      <c r="C896" s="1143"/>
      <c r="D896" s="1143"/>
      <c r="E896" s="1143"/>
      <c r="F896" s="1143"/>
      <c r="G896" s="559"/>
      <c r="H896" s="599" t="s">
        <v>227</v>
      </c>
      <c r="I896" s="664"/>
      <c r="J896" s="742"/>
      <c r="K896" s="743"/>
      <c r="L896" s="742"/>
      <c r="M896" s="742"/>
      <c r="N896" s="720"/>
      <c r="O896" s="592"/>
      <c r="P896" s="592"/>
      <c r="Q896" s="627" t="str">
        <f>IF(COUNTIF($H$5:H896,H896)&gt;1,"重複","")</f>
        <v/>
      </c>
    </row>
    <row r="897" spans="1:17" s="78" customFormat="1" ht="25.9" customHeight="1" x14ac:dyDescent="0.15">
      <c r="A897" s="1143">
        <v>751310</v>
      </c>
      <c r="B897" s="1143"/>
      <c r="C897" s="1143"/>
      <c r="D897" s="1143"/>
      <c r="E897" s="1143"/>
      <c r="F897" s="1143"/>
      <c r="G897" s="559"/>
      <c r="H897" s="596">
        <v>751310</v>
      </c>
      <c r="I897" s="656" t="s">
        <v>1281</v>
      </c>
      <c r="J897" s="742"/>
      <c r="K897" s="743"/>
      <c r="L897" s="742"/>
      <c r="M897" s="742" t="s">
        <v>1566</v>
      </c>
      <c r="N897" s="720"/>
      <c r="O897" s="594">
        <v>9009</v>
      </c>
      <c r="P897" s="594">
        <v>10010</v>
      </c>
      <c r="Q897" s="627" t="str">
        <f>IF(COUNTIF($H$5:H897,H897)&gt;1,"重複","")</f>
        <v/>
      </c>
    </row>
    <row r="898" spans="1:17" s="78" customFormat="1" ht="21" x14ac:dyDescent="0.15">
      <c r="A898" s="1143">
        <v>751320</v>
      </c>
      <c r="B898" s="1143"/>
      <c r="C898" s="1143"/>
      <c r="D898" s="1143"/>
      <c r="E898" s="1143"/>
      <c r="F898" s="1143"/>
      <c r="G898" s="559"/>
      <c r="H898" s="596">
        <v>751320</v>
      </c>
      <c r="I898" s="656" t="s">
        <v>1282</v>
      </c>
      <c r="J898" s="742"/>
      <c r="K898" s="743"/>
      <c r="L898" s="742"/>
      <c r="M898" s="742" t="s">
        <v>1566</v>
      </c>
      <c r="N898" s="720"/>
      <c r="O898" s="594">
        <v>9009</v>
      </c>
      <c r="P898" s="594">
        <v>10010</v>
      </c>
      <c r="Q898" s="627" t="str">
        <f>IF(COUNTIF($H$5:H898,H898)&gt;1,"重複","")</f>
        <v/>
      </c>
    </row>
    <row r="899" spans="1:17" s="78" customFormat="1" ht="25.9" customHeight="1" x14ac:dyDescent="0.15">
      <c r="A899" s="1143">
        <v>751330</v>
      </c>
      <c r="B899" s="1143"/>
      <c r="C899" s="1143"/>
      <c r="D899" s="1143"/>
      <c r="E899" s="1143"/>
      <c r="F899" s="1143"/>
      <c r="G899" s="559"/>
      <c r="H899" s="596">
        <v>751330</v>
      </c>
      <c r="I899" s="656" t="s">
        <v>184</v>
      </c>
      <c r="J899" s="742"/>
      <c r="K899" s="743"/>
      <c r="L899" s="742"/>
      <c r="M899" s="742" t="s">
        <v>1566</v>
      </c>
      <c r="N899" s="720"/>
      <c r="O899" s="594">
        <v>9009</v>
      </c>
      <c r="P899" s="594">
        <v>10010</v>
      </c>
      <c r="Q899" s="627" t="str">
        <f>IF(COUNTIF($H$5:H899,H899)&gt;1,"重複","")</f>
        <v/>
      </c>
    </row>
    <row r="900" spans="1:17" s="78" customFormat="1" ht="25.9" customHeight="1" x14ac:dyDescent="0.15">
      <c r="A900" s="1143">
        <v>751340</v>
      </c>
      <c r="B900" s="1143"/>
      <c r="C900" s="1143"/>
      <c r="D900" s="1143"/>
      <c r="E900" s="1143"/>
      <c r="F900" s="1143"/>
      <c r="G900" s="559"/>
      <c r="H900" s="596">
        <v>751340</v>
      </c>
      <c r="I900" s="656" t="s">
        <v>185</v>
      </c>
      <c r="J900" s="742"/>
      <c r="K900" s="743"/>
      <c r="L900" s="742"/>
      <c r="M900" s="742" t="s">
        <v>1566</v>
      </c>
      <c r="N900" s="720"/>
      <c r="O900" s="594">
        <v>9009</v>
      </c>
      <c r="P900" s="594">
        <v>10010</v>
      </c>
      <c r="Q900" s="627" t="str">
        <f>IF(COUNTIF($H$5:H900,H900)&gt;1,"重複","")</f>
        <v/>
      </c>
    </row>
    <row r="901" spans="1:17" s="78" customFormat="1" ht="25.9" customHeight="1" x14ac:dyDescent="0.15">
      <c r="A901" s="1143">
        <v>751350</v>
      </c>
      <c r="B901" s="1143"/>
      <c r="C901" s="1143"/>
      <c r="D901" s="1143"/>
      <c r="E901" s="1143"/>
      <c r="F901" s="1143"/>
      <c r="G901" s="559"/>
      <c r="H901" s="596">
        <v>751350</v>
      </c>
      <c r="I901" s="656" t="s">
        <v>1283</v>
      </c>
      <c r="J901" s="742"/>
      <c r="K901" s="740"/>
      <c r="L901" s="742"/>
      <c r="M901" s="742" t="s">
        <v>1566</v>
      </c>
      <c r="N901" s="720"/>
      <c r="O901" s="594">
        <v>9009</v>
      </c>
      <c r="P901" s="594">
        <v>10010</v>
      </c>
      <c r="Q901" s="627" t="str">
        <f>IF(COUNTIF($H$5:H901,H901)&gt;1,"重複","")</f>
        <v/>
      </c>
    </row>
    <row r="902" spans="1:17" s="78" customFormat="1" ht="25.9" customHeight="1" x14ac:dyDescent="0.15">
      <c r="A902" s="1143">
        <v>751360</v>
      </c>
      <c r="B902" s="1143"/>
      <c r="C902" s="1143"/>
      <c r="D902" s="1143"/>
      <c r="E902" s="1143"/>
      <c r="F902" s="1143"/>
      <c r="G902" s="559"/>
      <c r="H902" s="596">
        <v>751360</v>
      </c>
      <c r="I902" s="656" t="s">
        <v>1284</v>
      </c>
      <c r="J902" s="742"/>
      <c r="K902" s="740"/>
      <c r="L902" s="742"/>
      <c r="M902" s="742" t="s">
        <v>1566</v>
      </c>
      <c r="N902" s="720"/>
      <c r="O902" s="594">
        <v>9009</v>
      </c>
      <c r="P902" s="594">
        <v>10010</v>
      </c>
      <c r="Q902" s="627" t="str">
        <f>IF(COUNTIF($H$5:H902,H902)&gt;1,"重複","")</f>
        <v/>
      </c>
    </row>
    <row r="903" spans="1:17" s="78" customFormat="1" ht="25.9" customHeight="1" x14ac:dyDescent="0.15">
      <c r="A903" s="1143"/>
      <c r="B903" s="1143"/>
      <c r="C903" s="1143"/>
      <c r="D903" s="1143"/>
      <c r="E903" s="1143"/>
      <c r="F903" s="1143"/>
      <c r="G903" s="559"/>
      <c r="H903" s="599" t="s">
        <v>228</v>
      </c>
      <c r="I903" s="664"/>
      <c r="J903" s="742"/>
      <c r="K903" s="740"/>
      <c r="L903" s="742"/>
      <c r="M903" s="742"/>
      <c r="N903" s="720"/>
      <c r="O903" s="592"/>
      <c r="P903" s="592"/>
      <c r="Q903" s="627" t="str">
        <f>IF(COUNTIF($H$5:H903,H903)&gt;1,"重複","")</f>
        <v/>
      </c>
    </row>
    <row r="904" spans="1:17" s="78" customFormat="1" ht="25.9" customHeight="1" x14ac:dyDescent="0.15">
      <c r="A904" s="1143">
        <v>751430</v>
      </c>
      <c r="B904" s="1143"/>
      <c r="C904" s="1143"/>
      <c r="D904" s="1143"/>
      <c r="E904" s="1143"/>
      <c r="F904" s="1143"/>
      <c r="G904" s="559"/>
      <c r="H904" s="596">
        <v>751430</v>
      </c>
      <c r="I904" s="656" t="s">
        <v>1285</v>
      </c>
      <c r="J904" s="742"/>
      <c r="K904" s="740"/>
      <c r="L904" s="742"/>
      <c r="M904" s="742" t="s">
        <v>1566</v>
      </c>
      <c r="N904" s="720"/>
      <c r="O904" s="594">
        <v>9009</v>
      </c>
      <c r="P904" s="594">
        <v>10010</v>
      </c>
      <c r="Q904" s="627" t="str">
        <f>IF(COUNTIF($H$5:H904,H904)&gt;1,"重複","")</f>
        <v/>
      </c>
    </row>
    <row r="905" spans="1:17" s="78" customFormat="1" ht="25.9" customHeight="1" x14ac:dyDescent="0.15">
      <c r="A905" s="1143">
        <v>751440</v>
      </c>
      <c r="B905" s="1143"/>
      <c r="C905" s="1143"/>
      <c r="D905" s="1143"/>
      <c r="E905" s="1143"/>
      <c r="F905" s="1143"/>
      <c r="G905" s="559"/>
      <c r="H905" s="596">
        <v>751440</v>
      </c>
      <c r="I905" s="656" t="s">
        <v>1286</v>
      </c>
      <c r="J905" s="742"/>
      <c r="K905" s="740"/>
      <c r="L905" s="742"/>
      <c r="M905" s="742" t="s">
        <v>1566</v>
      </c>
      <c r="N905" s="720"/>
      <c r="O905" s="594">
        <v>9009</v>
      </c>
      <c r="P905" s="594">
        <v>10010</v>
      </c>
      <c r="Q905" s="627" t="str">
        <f>IF(COUNTIF($H$5:H905,H905)&gt;1,"重複","")</f>
        <v/>
      </c>
    </row>
    <row r="906" spans="1:17" s="78" customFormat="1" ht="25.9" customHeight="1" x14ac:dyDescent="0.15">
      <c r="A906" s="1143">
        <v>751450</v>
      </c>
      <c r="B906" s="1143"/>
      <c r="C906" s="1143"/>
      <c r="D906" s="1143"/>
      <c r="E906" s="1143"/>
      <c r="F906" s="1143"/>
      <c r="G906" s="559"/>
      <c r="H906" s="596">
        <v>751450</v>
      </c>
      <c r="I906" s="656" t="s">
        <v>1287</v>
      </c>
      <c r="J906" s="742"/>
      <c r="K906" s="740"/>
      <c r="L906" s="742"/>
      <c r="M906" s="742" t="s">
        <v>1566</v>
      </c>
      <c r="N906" s="720"/>
      <c r="O906" s="594">
        <v>9009</v>
      </c>
      <c r="P906" s="594">
        <v>10010</v>
      </c>
      <c r="Q906" s="627" t="str">
        <f>IF(COUNTIF($H$5:H906,H906)&gt;1,"重複","")</f>
        <v/>
      </c>
    </row>
    <row r="907" spans="1:17" s="78" customFormat="1" ht="25.9" customHeight="1" x14ac:dyDescent="0.15">
      <c r="A907" s="1143">
        <v>751460</v>
      </c>
      <c r="B907" s="1143"/>
      <c r="C907" s="1143"/>
      <c r="D907" s="1143"/>
      <c r="E907" s="1143"/>
      <c r="F907" s="1143"/>
      <c r="G907" s="559"/>
      <c r="H907" s="596">
        <v>751460</v>
      </c>
      <c r="I907" s="656" t="s">
        <v>1288</v>
      </c>
      <c r="J907" s="742"/>
      <c r="K907" s="740"/>
      <c r="L907" s="742"/>
      <c r="M907" s="742" t="s">
        <v>1566</v>
      </c>
      <c r="N907" s="720"/>
      <c r="O907" s="594">
        <v>9009</v>
      </c>
      <c r="P907" s="594">
        <v>10010</v>
      </c>
      <c r="Q907" s="627" t="str">
        <f>IF(COUNTIF($H$5:H907,H907)&gt;1,"重複","")</f>
        <v/>
      </c>
    </row>
    <row r="908" spans="1:17" s="78" customFormat="1" ht="25.9" customHeight="1" x14ac:dyDescent="0.15">
      <c r="A908" s="1143"/>
      <c r="B908" s="1143"/>
      <c r="C908" s="1143"/>
      <c r="D908" s="1143"/>
      <c r="E908" s="1143"/>
      <c r="F908" s="1143"/>
      <c r="G908" s="559"/>
      <c r="H908" s="599" t="s">
        <v>229</v>
      </c>
      <c r="I908" s="664"/>
      <c r="J908" s="742"/>
      <c r="K908" s="740"/>
      <c r="L908" s="742"/>
      <c r="M908" s="742"/>
      <c r="N908" s="720"/>
      <c r="O908" s="592"/>
      <c r="P908" s="592"/>
      <c r="Q908" s="627" t="str">
        <f>IF(COUNTIF($H$5:H908,H908)&gt;1,"重複","")</f>
        <v/>
      </c>
    </row>
    <row r="909" spans="1:17" s="78" customFormat="1" ht="25.9" customHeight="1" x14ac:dyDescent="0.15">
      <c r="A909" s="1143">
        <v>751510</v>
      </c>
      <c r="B909" s="1143"/>
      <c r="C909" s="1143"/>
      <c r="D909" s="1143"/>
      <c r="E909" s="1143"/>
      <c r="F909" s="1143"/>
      <c r="G909" s="559"/>
      <c r="H909" s="596">
        <v>751510</v>
      </c>
      <c r="I909" s="656" t="s">
        <v>186</v>
      </c>
      <c r="J909" s="742"/>
      <c r="K909" s="740"/>
      <c r="L909" s="742"/>
      <c r="M909" s="742" t="s">
        <v>1566</v>
      </c>
      <c r="N909" s="720"/>
      <c r="O909" s="594">
        <v>9009</v>
      </c>
      <c r="P909" s="594">
        <v>10010</v>
      </c>
      <c r="Q909" s="627" t="str">
        <f>IF(COUNTIF($H$5:H909,H909)&gt;1,"重複","")</f>
        <v/>
      </c>
    </row>
    <row r="910" spans="1:17" s="78" customFormat="1" ht="25.9" customHeight="1" x14ac:dyDescent="0.15">
      <c r="A910" s="1143">
        <v>751520</v>
      </c>
      <c r="B910" s="1143"/>
      <c r="C910" s="1143"/>
      <c r="D910" s="1143"/>
      <c r="E910" s="1143"/>
      <c r="F910" s="1143"/>
      <c r="G910" s="559"/>
      <c r="H910" s="596">
        <v>751520</v>
      </c>
      <c r="I910" s="656" t="s">
        <v>187</v>
      </c>
      <c r="J910" s="742"/>
      <c r="K910" s="740"/>
      <c r="L910" s="742"/>
      <c r="M910" s="742" t="s">
        <v>1566</v>
      </c>
      <c r="N910" s="720"/>
      <c r="O910" s="594">
        <v>9009</v>
      </c>
      <c r="P910" s="594">
        <v>10010</v>
      </c>
      <c r="Q910" s="627" t="str">
        <f>IF(COUNTIF($H$5:H910,H910)&gt;1,"重複","")</f>
        <v/>
      </c>
    </row>
    <row r="911" spans="1:17" s="78" customFormat="1" ht="25.9" customHeight="1" x14ac:dyDescent="0.15">
      <c r="A911" s="1143">
        <v>751540</v>
      </c>
      <c r="B911" s="1143"/>
      <c r="C911" s="1143"/>
      <c r="D911" s="1143"/>
      <c r="E911" s="1143"/>
      <c r="F911" s="1143"/>
      <c r="G911" s="559"/>
      <c r="H911" s="596">
        <v>751540</v>
      </c>
      <c r="I911" s="656" t="s">
        <v>1289</v>
      </c>
      <c r="J911" s="742"/>
      <c r="K911" s="740"/>
      <c r="L911" s="742"/>
      <c r="M911" s="742" t="s">
        <v>1566</v>
      </c>
      <c r="N911" s="720"/>
      <c r="O911" s="594">
        <v>9009</v>
      </c>
      <c r="P911" s="594">
        <v>10010</v>
      </c>
      <c r="Q911" s="627" t="str">
        <f>IF(COUNTIF($H$5:H911,H911)&gt;1,"重複","")</f>
        <v/>
      </c>
    </row>
    <row r="912" spans="1:17" s="78" customFormat="1" ht="25.9" customHeight="1" x14ac:dyDescent="0.15">
      <c r="A912" s="1143"/>
      <c r="B912" s="1143"/>
      <c r="C912" s="1143"/>
      <c r="D912" s="1143"/>
      <c r="E912" s="1143"/>
      <c r="F912" s="1143"/>
      <c r="G912" s="559"/>
      <c r="H912" s="599" t="s">
        <v>230</v>
      </c>
      <c r="I912" s="664"/>
      <c r="J912" s="742"/>
      <c r="K912" s="740"/>
      <c r="L912" s="742"/>
      <c r="M912" s="742"/>
      <c r="N912" s="720"/>
      <c r="O912" s="592"/>
      <c r="P912" s="592"/>
      <c r="Q912" s="627" t="str">
        <f>IF(COUNTIF($H$5:H912,H912)&gt;1,"重複","")</f>
        <v/>
      </c>
    </row>
    <row r="913" spans="1:17" s="78" customFormat="1" ht="25.9" customHeight="1" x14ac:dyDescent="0.15">
      <c r="A913" s="1143">
        <v>751620</v>
      </c>
      <c r="B913" s="1143"/>
      <c r="C913" s="1143"/>
      <c r="D913" s="1143"/>
      <c r="E913" s="1143"/>
      <c r="F913" s="1143"/>
      <c r="G913" s="559"/>
      <c r="H913" s="596">
        <v>751620</v>
      </c>
      <c r="I913" s="656" t="s">
        <v>188</v>
      </c>
      <c r="J913" s="742"/>
      <c r="K913" s="740"/>
      <c r="L913" s="742"/>
      <c r="M913" s="742" t="s">
        <v>1566</v>
      </c>
      <c r="N913" s="720"/>
      <c r="O913" s="594">
        <v>9009</v>
      </c>
      <c r="P913" s="594">
        <v>10010</v>
      </c>
      <c r="Q913" s="627" t="str">
        <f>IF(COUNTIF($H$5:H913,H913)&gt;1,"重複","")</f>
        <v/>
      </c>
    </row>
    <row r="914" spans="1:17" s="78" customFormat="1" ht="25.9" customHeight="1" x14ac:dyDescent="0.15">
      <c r="A914" s="1143">
        <v>751640</v>
      </c>
      <c r="B914" s="1143"/>
      <c r="C914" s="1143"/>
      <c r="D914" s="1143"/>
      <c r="E914" s="1143"/>
      <c r="F914" s="1143"/>
      <c r="G914" s="559"/>
      <c r="H914" s="596">
        <v>751640</v>
      </c>
      <c r="I914" s="656" t="s">
        <v>1290</v>
      </c>
      <c r="J914" s="742"/>
      <c r="K914" s="740"/>
      <c r="L914" s="742"/>
      <c r="M914" s="742" t="s">
        <v>1566</v>
      </c>
      <c r="N914" s="720"/>
      <c r="O914" s="594">
        <v>9009</v>
      </c>
      <c r="P914" s="594">
        <v>10010</v>
      </c>
      <c r="Q914" s="627" t="str">
        <f>IF(COUNTIF($H$5:H914,H914)&gt;1,"重複","")</f>
        <v/>
      </c>
    </row>
    <row r="915" spans="1:17" s="78" customFormat="1" ht="25.9" customHeight="1" x14ac:dyDescent="0.15">
      <c r="A915" s="1143">
        <v>751650</v>
      </c>
      <c r="B915" s="1143"/>
      <c r="C915" s="1143"/>
      <c r="D915" s="1143"/>
      <c r="E915" s="1143"/>
      <c r="F915" s="1143"/>
      <c r="G915" s="559"/>
      <c r="H915" s="596">
        <v>751650</v>
      </c>
      <c r="I915" s="656" t="s">
        <v>1291</v>
      </c>
      <c r="J915" s="742"/>
      <c r="K915" s="740"/>
      <c r="L915" s="742"/>
      <c r="M915" s="742" t="s">
        <v>1566</v>
      </c>
      <c r="N915" s="720"/>
      <c r="O915" s="594">
        <v>9009</v>
      </c>
      <c r="P915" s="594">
        <v>10010</v>
      </c>
      <c r="Q915" s="627" t="str">
        <f>IF(COUNTIF($H$5:H915,H915)&gt;1,"重複","")</f>
        <v/>
      </c>
    </row>
    <row r="916" spans="1:17" s="78" customFormat="1" ht="25.9" customHeight="1" x14ac:dyDescent="0.15">
      <c r="A916" s="1143"/>
      <c r="B916" s="1143"/>
      <c r="C916" s="1143"/>
      <c r="D916" s="1143"/>
      <c r="E916" s="1143"/>
      <c r="F916" s="1143"/>
      <c r="G916" s="559"/>
      <c r="H916" s="599" t="s">
        <v>231</v>
      </c>
      <c r="I916" s="664"/>
      <c r="J916" s="742"/>
      <c r="K916" s="740"/>
      <c r="L916" s="742"/>
      <c r="M916" s="742"/>
      <c r="N916" s="720"/>
      <c r="O916" s="592"/>
      <c r="P916" s="592"/>
      <c r="Q916" s="627" t="str">
        <f>IF(COUNTIF($H$5:H916,H916)&gt;1,"重複","")</f>
        <v/>
      </c>
    </row>
    <row r="917" spans="1:17" s="78" customFormat="1" ht="25.9" customHeight="1" x14ac:dyDescent="0.15">
      <c r="A917" s="1143">
        <v>751730</v>
      </c>
      <c r="B917" s="1143"/>
      <c r="C917" s="1143"/>
      <c r="D917" s="1143"/>
      <c r="E917" s="1143"/>
      <c r="F917" s="1143"/>
      <c r="G917" s="559"/>
      <c r="H917" s="596">
        <v>751730</v>
      </c>
      <c r="I917" s="656" t="s">
        <v>1292</v>
      </c>
      <c r="J917" s="742"/>
      <c r="K917" s="740"/>
      <c r="L917" s="742"/>
      <c r="M917" s="742" t="s">
        <v>1566</v>
      </c>
      <c r="N917" s="720"/>
      <c r="O917" s="594">
        <v>9009</v>
      </c>
      <c r="P917" s="594">
        <v>10010</v>
      </c>
      <c r="Q917" s="627" t="str">
        <f>IF(COUNTIF($H$5:H917,H917)&gt;1,"重複","")</f>
        <v/>
      </c>
    </row>
    <row r="918" spans="1:17" s="78" customFormat="1" ht="25.9" customHeight="1" x14ac:dyDescent="0.15">
      <c r="A918" s="1143">
        <v>751740</v>
      </c>
      <c r="B918" s="1143"/>
      <c r="C918" s="1143"/>
      <c r="D918" s="1143"/>
      <c r="E918" s="1143"/>
      <c r="F918" s="1143"/>
      <c r="G918" s="559"/>
      <c r="H918" s="596">
        <v>751740</v>
      </c>
      <c r="I918" s="656" t="s">
        <v>1293</v>
      </c>
      <c r="J918" s="742"/>
      <c r="K918" s="740"/>
      <c r="L918" s="742"/>
      <c r="M918" s="742" t="s">
        <v>1566</v>
      </c>
      <c r="N918" s="720"/>
      <c r="O918" s="594">
        <v>9009</v>
      </c>
      <c r="P918" s="594">
        <v>10010</v>
      </c>
      <c r="Q918" s="627" t="str">
        <f>IF(COUNTIF($H$5:H918,H918)&gt;1,"重複","")</f>
        <v/>
      </c>
    </row>
    <row r="919" spans="1:17" s="78" customFormat="1" ht="25.9" customHeight="1" x14ac:dyDescent="0.15">
      <c r="A919" s="1143">
        <v>751750</v>
      </c>
      <c r="B919" s="1143"/>
      <c r="C919" s="1143"/>
      <c r="D919" s="1143"/>
      <c r="E919" s="1143"/>
      <c r="F919" s="1143"/>
      <c r="G919" s="559"/>
      <c r="H919" s="596">
        <v>751750</v>
      </c>
      <c r="I919" s="656" t="s">
        <v>1294</v>
      </c>
      <c r="J919" s="742"/>
      <c r="K919" s="740"/>
      <c r="L919" s="742"/>
      <c r="M919" s="742" t="s">
        <v>1566</v>
      </c>
      <c r="N919" s="720"/>
      <c r="O919" s="594">
        <v>9009</v>
      </c>
      <c r="P919" s="594">
        <v>10010</v>
      </c>
      <c r="Q919" s="627" t="str">
        <f>IF(COUNTIF($H$5:H919,H919)&gt;1,"重複","")</f>
        <v/>
      </c>
    </row>
    <row r="920" spans="1:17" s="78" customFormat="1" ht="25.9" customHeight="1" x14ac:dyDescent="0.15">
      <c r="A920" s="1143">
        <v>751760</v>
      </c>
      <c r="B920" s="1143"/>
      <c r="C920" s="1143"/>
      <c r="D920" s="1143"/>
      <c r="E920" s="1143"/>
      <c r="F920" s="1143"/>
      <c r="G920" s="559"/>
      <c r="H920" s="596">
        <v>751760</v>
      </c>
      <c r="I920" s="656" t="s">
        <v>1295</v>
      </c>
      <c r="J920" s="742"/>
      <c r="K920" s="740"/>
      <c r="L920" s="742"/>
      <c r="M920" s="742" t="s">
        <v>1566</v>
      </c>
      <c r="N920" s="720"/>
      <c r="O920" s="594">
        <v>9009</v>
      </c>
      <c r="P920" s="594">
        <v>10010</v>
      </c>
      <c r="Q920" s="627" t="str">
        <f>IF(COUNTIF($H$5:H920,H920)&gt;1,"重複","")</f>
        <v/>
      </c>
    </row>
    <row r="921" spans="1:17" s="78" customFormat="1" ht="25.9" customHeight="1" x14ac:dyDescent="0.15">
      <c r="A921" s="1143"/>
      <c r="B921" s="1143"/>
      <c r="C921" s="1143"/>
      <c r="D921" s="1143"/>
      <c r="E921" s="1143"/>
      <c r="F921" s="1143"/>
      <c r="G921" s="559"/>
      <c r="H921" s="599" t="s">
        <v>232</v>
      </c>
      <c r="I921" s="664"/>
      <c r="J921" s="742"/>
      <c r="K921" s="740"/>
      <c r="L921" s="742"/>
      <c r="M921" s="742"/>
      <c r="N921" s="720"/>
      <c r="O921" s="592"/>
      <c r="P921" s="592"/>
      <c r="Q921" s="627" t="str">
        <f>IF(COUNTIF($H$5:H921,H921)&gt;1,"重複","")</f>
        <v/>
      </c>
    </row>
    <row r="922" spans="1:17" s="78" customFormat="1" ht="25.9" customHeight="1" x14ac:dyDescent="0.15">
      <c r="A922" s="1143">
        <v>751810</v>
      </c>
      <c r="B922" s="1143"/>
      <c r="C922" s="1143"/>
      <c r="D922" s="1143"/>
      <c r="E922" s="1143"/>
      <c r="F922" s="1143"/>
      <c r="G922" s="559"/>
      <c r="H922" s="596">
        <v>751810</v>
      </c>
      <c r="I922" s="656" t="s">
        <v>189</v>
      </c>
      <c r="J922" s="742"/>
      <c r="K922" s="740"/>
      <c r="L922" s="742"/>
      <c r="M922" s="742" t="s">
        <v>1566</v>
      </c>
      <c r="N922" s="720"/>
      <c r="O922" s="594">
        <v>9009</v>
      </c>
      <c r="P922" s="594">
        <v>10010</v>
      </c>
      <c r="Q922" s="627" t="str">
        <f>IF(COUNTIF($H$5:H922,H922)&gt;1,"重複","")</f>
        <v/>
      </c>
    </row>
    <row r="923" spans="1:17" s="78" customFormat="1" ht="25.9" customHeight="1" x14ac:dyDescent="0.15">
      <c r="A923" s="1143">
        <v>751820</v>
      </c>
      <c r="B923" s="1143"/>
      <c r="C923" s="1143"/>
      <c r="D923" s="1143"/>
      <c r="E923" s="1143"/>
      <c r="F923" s="1143"/>
      <c r="G923" s="559"/>
      <c r="H923" s="596">
        <v>751820</v>
      </c>
      <c r="I923" s="656" t="s">
        <v>1296</v>
      </c>
      <c r="J923" s="742"/>
      <c r="K923" s="740"/>
      <c r="L923" s="742"/>
      <c r="M923" s="742" t="s">
        <v>1566</v>
      </c>
      <c r="N923" s="720"/>
      <c r="O923" s="594">
        <v>9009</v>
      </c>
      <c r="P923" s="594">
        <v>10010</v>
      </c>
      <c r="Q923" s="627" t="str">
        <f>IF(COUNTIF($H$5:H923,H923)&gt;1,"重複","")</f>
        <v/>
      </c>
    </row>
    <row r="924" spans="1:17" s="78" customFormat="1" ht="25.9" customHeight="1" x14ac:dyDescent="0.15">
      <c r="A924" s="1143">
        <v>751830</v>
      </c>
      <c r="B924" s="1143"/>
      <c r="C924" s="1143"/>
      <c r="D924" s="1143"/>
      <c r="E924" s="1143"/>
      <c r="F924" s="1143"/>
      <c r="G924" s="559"/>
      <c r="H924" s="596">
        <v>751830</v>
      </c>
      <c r="I924" s="621" t="s">
        <v>1297</v>
      </c>
      <c r="J924" s="742"/>
      <c r="K924" s="740"/>
      <c r="L924" s="742"/>
      <c r="M924" s="742" t="s">
        <v>1566</v>
      </c>
      <c r="N924" s="720"/>
      <c r="O924" s="594">
        <v>9009</v>
      </c>
      <c r="P924" s="594">
        <v>10010</v>
      </c>
      <c r="Q924" s="627" t="str">
        <f>IF(COUNTIF($H$5:H924,H924)&gt;1,"重複","")</f>
        <v/>
      </c>
    </row>
    <row r="925" spans="1:17" s="78" customFormat="1" ht="25.9" customHeight="1" x14ac:dyDescent="0.15">
      <c r="A925" s="1143">
        <v>751840</v>
      </c>
      <c r="B925" s="1143"/>
      <c r="C925" s="1143"/>
      <c r="D925" s="1143"/>
      <c r="E925" s="1143"/>
      <c r="F925" s="1143"/>
      <c r="G925" s="559"/>
      <c r="H925" s="596">
        <v>751840</v>
      </c>
      <c r="I925" s="656" t="s">
        <v>190</v>
      </c>
      <c r="J925" s="742"/>
      <c r="K925" s="740"/>
      <c r="L925" s="742"/>
      <c r="M925" s="742" t="s">
        <v>1566</v>
      </c>
      <c r="N925" s="720"/>
      <c r="O925" s="594">
        <v>9009</v>
      </c>
      <c r="P925" s="594">
        <v>10010</v>
      </c>
      <c r="Q925" s="627" t="str">
        <f>IF(COUNTIF($H$5:H925,H925)&gt;1,"重複","")</f>
        <v/>
      </c>
    </row>
    <row r="926" spans="1:17" s="78" customFormat="1" ht="25.9" customHeight="1" x14ac:dyDescent="0.15">
      <c r="A926" s="1143">
        <v>751850</v>
      </c>
      <c r="B926" s="1143"/>
      <c r="C926" s="1143"/>
      <c r="D926" s="1143"/>
      <c r="E926" s="1143"/>
      <c r="F926" s="1143"/>
      <c r="G926" s="559"/>
      <c r="H926" s="596">
        <v>751850</v>
      </c>
      <c r="I926" s="656" t="s">
        <v>1298</v>
      </c>
      <c r="J926" s="742"/>
      <c r="K926" s="740"/>
      <c r="L926" s="742"/>
      <c r="M926" s="742" t="s">
        <v>1566</v>
      </c>
      <c r="N926" s="720"/>
      <c r="O926" s="594">
        <v>9009</v>
      </c>
      <c r="P926" s="594">
        <v>10010</v>
      </c>
      <c r="Q926" s="627" t="str">
        <f>IF(COUNTIF($H$5:H926,H926)&gt;1,"重複","")</f>
        <v/>
      </c>
    </row>
    <row r="927" spans="1:17" s="78" customFormat="1" ht="25.9" customHeight="1" x14ac:dyDescent="0.15">
      <c r="A927" s="1143">
        <v>751860</v>
      </c>
      <c r="B927" s="1143"/>
      <c r="C927" s="1143"/>
      <c r="D927" s="1143"/>
      <c r="E927" s="1143"/>
      <c r="F927" s="1143"/>
      <c r="G927" s="559"/>
      <c r="H927" s="596">
        <v>751860</v>
      </c>
      <c r="I927" s="656" t="s">
        <v>1299</v>
      </c>
      <c r="J927" s="742"/>
      <c r="K927" s="740"/>
      <c r="L927" s="742"/>
      <c r="M927" s="742" t="s">
        <v>1566</v>
      </c>
      <c r="N927" s="720"/>
      <c r="O927" s="594">
        <v>9009</v>
      </c>
      <c r="P927" s="594">
        <v>10010</v>
      </c>
      <c r="Q927" s="627" t="str">
        <f>IF(COUNTIF($H$5:H927,H927)&gt;1,"重複","")</f>
        <v/>
      </c>
    </row>
    <row r="928" spans="1:17" s="78" customFormat="1" ht="25.9" customHeight="1" x14ac:dyDescent="0.15">
      <c r="A928" s="1143"/>
      <c r="B928" s="1143"/>
      <c r="C928" s="1143"/>
      <c r="D928" s="1143"/>
      <c r="E928" s="1143"/>
      <c r="F928" s="1143"/>
      <c r="G928" s="559"/>
      <c r="H928" s="599" t="s">
        <v>233</v>
      </c>
      <c r="I928" s="664"/>
      <c r="J928" s="742"/>
      <c r="K928" s="740"/>
      <c r="L928" s="742"/>
      <c r="M928" s="742"/>
      <c r="N928" s="720"/>
      <c r="O928" s="592"/>
      <c r="P928" s="592"/>
      <c r="Q928" s="627" t="str">
        <f>IF(COUNTIF($H$5:H928,H928)&gt;1,"重複","")</f>
        <v/>
      </c>
    </row>
    <row r="929" spans="1:17" s="78" customFormat="1" ht="25.9" customHeight="1" x14ac:dyDescent="0.15">
      <c r="A929" s="1143">
        <v>752110</v>
      </c>
      <c r="B929" s="1143"/>
      <c r="C929" s="1143"/>
      <c r="D929" s="1143"/>
      <c r="E929" s="1143"/>
      <c r="F929" s="1143"/>
      <c r="G929" s="559"/>
      <c r="H929" s="596">
        <v>752110</v>
      </c>
      <c r="I929" s="656" t="s">
        <v>191</v>
      </c>
      <c r="J929" s="742"/>
      <c r="K929" s="740"/>
      <c r="L929" s="742"/>
      <c r="M929" s="742" t="s">
        <v>1566</v>
      </c>
      <c r="N929" s="720"/>
      <c r="O929" s="594">
        <v>9009</v>
      </c>
      <c r="P929" s="594">
        <v>10010</v>
      </c>
      <c r="Q929" s="627" t="str">
        <f>IF(COUNTIF($H$5:H929,H929)&gt;1,"重複","")</f>
        <v/>
      </c>
    </row>
    <row r="930" spans="1:17" s="78" customFormat="1" ht="25.9" customHeight="1" x14ac:dyDescent="0.15">
      <c r="A930" s="1143">
        <v>752120</v>
      </c>
      <c r="B930" s="1143"/>
      <c r="C930" s="1143"/>
      <c r="D930" s="1143"/>
      <c r="E930" s="1143"/>
      <c r="F930" s="1143"/>
      <c r="G930" s="559"/>
      <c r="H930" s="596">
        <v>752120</v>
      </c>
      <c r="I930" s="656" t="s">
        <v>1300</v>
      </c>
      <c r="J930" s="742"/>
      <c r="K930" s="740"/>
      <c r="L930" s="742"/>
      <c r="M930" s="742" t="s">
        <v>1566</v>
      </c>
      <c r="N930" s="720"/>
      <c r="O930" s="594">
        <v>9009</v>
      </c>
      <c r="P930" s="594">
        <v>10010</v>
      </c>
      <c r="Q930" s="627" t="str">
        <f>IF(COUNTIF($H$5:H930,H930)&gt;1,"重複","")</f>
        <v/>
      </c>
    </row>
    <row r="931" spans="1:17" s="78" customFormat="1" ht="25.9" customHeight="1" x14ac:dyDescent="0.15">
      <c r="A931" s="1143"/>
      <c r="B931" s="1143"/>
      <c r="C931" s="1143"/>
      <c r="D931" s="1143"/>
      <c r="E931" s="1143"/>
      <c r="F931" s="1143"/>
      <c r="G931" s="559"/>
      <c r="H931" s="599" t="s">
        <v>234</v>
      </c>
      <c r="I931" s="664"/>
      <c r="J931" s="742"/>
      <c r="K931" s="740"/>
      <c r="L931" s="742"/>
      <c r="M931" s="742"/>
      <c r="N931" s="720"/>
      <c r="O931" s="592"/>
      <c r="P931" s="592"/>
      <c r="Q931" s="627" t="str">
        <f>IF(COUNTIF($H$5:H931,H931)&gt;1,"重複","")</f>
        <v/>
      </c>
    </row>
    <row r="932" spans="1:17" s="78" customFormat="1" ht="25.9" customHeight="1" x14ac:dyDescent="0.15">
      <c r="A932" s="1143">
        <v>752210</v>
      </c>
      <c r="B932" s="1143"/>
      <c r="C932" s="1143"/>
      <c r="D932" s="1143"/>
      <c r="E932" s="1143"/>
      <c r="F932" s="1143"/>
      <c r="G932" s="559"/>
      <c r="H932" s="596">
        <v>752210</v>
      </c>
      <c r="I932" s="656" t="s">
        <v>1301</v>
      </c>
      <c r="J932" s="742"/>
      <c r="K932" s="740"/>
      <c r="L932" s="742"/>
      <c r="M932" s="742" t="s">
        <v>1566</v>
      </c>
      <c r="N932" s="720"/>
      <c r="O932" s="594">
        <v>9009</v>
      </c>
      <c r="P932" s="594">
        <v>10010</v>
      </c>
      <c r="Q932" s="627" t="str">
        <f>IF(COUNTIF($H$5:H932,H932)&gt;1,"重複","")</f>
        <v/>
      </c>
    </row>
    <row r="933" spans="1:17" s="78" customFormat="1" ht="25.9" customHeight="1" x14ac:dyDescent="0.15">
      <c r="A933" s="1143"/>
      <c r="B933" s="1143"/>
      <c r="C933" s="1143"/>
      <c r="D933" s="1143"/>
      <c r="E933" s="1143"/>
      <c r="F933" s="1143"/>
      <c r="G933" s="559"/>
      <c r="H933" s="599" t="s">
        <v>235</v>
      </c>
      <c r="I933" s="664"/>
      <c r="J933" s="742"/>
      <c r="K933" s="740"/>
      <c r="L933" s="742"/>
      <c r="M933" s="742"/>
      <c r="N933" s="720"/>
      <c r="O933" s="592"/>
      <c r="P933" s="592"/>
      <c r="Q933" s="627" t="str">
        <f>IF(COUNTIF($H$5:H933,H933)&gt;1,"重複","")</f>
        <v/>
      </c>
    </row>
    <row r="934" spans="1:17" s="78" customFormat="1" ht="25.9" customHeight="1" x14ac:dyDescent="0.15">
      <c r="A934" s="1143">
        <v>752310</v>
      </c>
      <c r="B934" s="1143"/>
      <c r="C934" s="1143"/>
      <c r="D934" s="1143"/>
      <c r="E934" s="1143"/>
      <c r="F934" s="1143"/>
      <c r="G934" s="559"/>
      <c r="H934" s="596">
        <v>752310</v>
      </c>
      <c r="I934" s="656" t="s">
        <v>1302</v>
      </c>
      <c r="J934" s="742"/>
      <c r="K934" s="740"/>
      <c r="L934" s="742"/>
      <c r="M934" s="742" t="s">
        <v>1566</v>
      </c>
      <c r="N934" s="720"/>
      <c r="O934" s="594">
        <v>9009</v>
      </c>
      <c r="P934" s="594">
        <v>10010</v>
      </c>
      <c r="Q934" s="627" t="str">
        <f>IF(COUNTIF($H$5:H934,H934)&gt;1,"重複","")</f>
        <v/>
      </c>
    </row>
    <row r="935" spans="1:17" s="78" customFormat="1" ht="25.9" customHeight="1" x14ac:dyDescent="0.15">
      <c r="A935" s="1143"/>
      <c r="B935" s="1143"/>
      <c r="C935" s="1143"/>
      <c r="D935" s="1143"/>
      <c r="E935" s="1143"/>
      <c r="F935" s="1143"/>
      <c r="G935" s="559"/>
      <c r="H935" s="599" t="s">
        <v>236</v>
      </c>
      <c r="I935" s="664"/>
      <c r="J935" s="742"/>
      <c r="K935" s="740"/>
      <c r="L935" s="742"/>
      <c r="M935" s="742"/>
      <c r="N935" s="720"/>
      <c r="O935" s="592"/>
      <c r="P935" s="592"/>
      <c r="Q935" s="627" t="str">
        <f>IF(COUNTIF($H$5:H935,H935)&gt;1,"重複","")</f>
        <v/>
      </c>
    </row>
    <row r="936" spans="1:17" s="78" customFormat="1" ht="25.9" customHeight="1" x14ac:dyDescent="0.15">
      <c r="A936" s="1143">
        <v>752320</v>
      </c>
      <c r="B936" s="1143"/>
      <c r="C936" s="1143"/>
      <c r="D936" s="1143"/>
      <c r="E936" s="1143"/>
      <c r="F936" s="1143"/>
      <c r="G936" s="559"/>
      <c r="H936" s="596">
        <v>752320</v>
      </c>
      <c r="I936" s="656" t="s">
        <v>1303</v>
      </c>
      <c r="J936" s="742"/>
      <c r="K936" s="740"/>
      <c r="L936" s="742"/>
      <c r="M936" s="742" t="s">
        <v>1566</v>
      </c>
      <c r="N936" s="720"/>
      <c r="O936" s="594">
        <v>9009</v>
      </c>
      <c r="P936" s="594">
        <v>10010</v>
      </c>
      <c r="Q936" s="627" t="str">
        <f>IF(COUNTIF($H$5:H936,H936)&gt;1,"重複","")</f>
        <v/>
      </c>
    </row>
    <row r="937" spans="1:17" s="78" customFormat="1" ht="25.9" customHeight="1" x14ac:dyDescent="0.15">
      <c r="A937" s="1143"/>
      <c r="B937" s="1143"/>
      <c r="C937" s="1143"/>
      <c r="D937" s="1143"/>
      <c r="E937" s="1143"/>
      <c r="F937" s="1143"/>
      <c r="G937" s="559"/>
      <c r="H937" s="599" t="s">
        <v>237</v>
      </c>
      <c r="I937" s="664"/>
      <c r="J937" s="742"/>
      <c r="K937" s="740"/>
      <c r="L937" s="742"/>
      <c r="M937" s="742"/>
      <c r="N937" s="720"/>
      <c r="O937" s="592"/>
      <c r="P937" s="592"/>
      <c r="Q937" s="627" t="str">
        <f>IF(COUNTIF($H$5:H937,H937)&gt;1,"重複","")</f>
        <v/>
      </c>
    </row>
    <row r="938" spans="1:17" s="78" customFormat="1" ht="25.9" customHeight="1" x14ac:dyDescent="0.15">
      <c r="A938" s="1143">
        <v>752410</v>
      </c>
      <c r="B938" s="1143"/>
      <c r="C938" s="1143"/>
      <c r="D938" s="1143"/>
      <c r="E938" s="1143"/>
      <c r="F938" s="1143"/>
      <c r="G938" s="559"/>
      <c r="H938" s="596">
        <v>752410</v>
      </c>
      <c r="I938" s="656" t="s">
        <v>1304</v>
      </c>
      <c r="J938" s="742"/>
      <c r="K938" s="740"/>
      <c r="L938" s="742"/>
      <c r="M938" s="742" t="s">
        <v>1566</v>
      </c>
      <c r="N938" s="720"/>
      <c r="O938" s="594">
        <v>9009</v>
      </c>
      <c r="P938" s="594">
        <v>10010</v>
      </c>
      <c r="Q938" s="627" t="str">
        <f>IF(COUNTIF($H$5:H938,H938)&gt;1,"重複","")</f>
        <v/>
      </c>
    </row>
    <row r="939" spans="1:17" s="78" customFormat="1" ht="25.9" customHeight="1" x14ac:dyDescent="0.15">
      <c r="A939" s="1143"/>
      <c r="B939" s="1143"/>
      <c r="C939" s="1143"/>
      <c r="D939" s="1143"/>
      <c r="E939" s="1143"/>
      <c r="F939" s="1143"/>
      <c r="G939" s="559"/>
      <c r="H939" s="599" t="s">
        <v>238</v>
      </c>
      <c r="I939" s="662"/>
      <c r="J939" s="742"/>
      <c r="K939" s="740"/>
      <c r="L939" s="742"/>
      <c r="M939" s="742"/>
      <c r="N939" s="720"/>
      <c r="O939" s="592"/>
      <c r="P939" s="592"/>
      <c r="Q939" s="627" t="str">
        <f>IF(COUNTIF($H$5:H939,H939)&gt;1,"重複","")</f>
        <v/>
      </c>
    </row>
    <row r="940" spans="1:17" s="78" customFormat="1" ht="25.9" customHeight="1" x14ac:dyDescent="0.15">
      <c r="A940" s="1143">
        <v>755100</v>
      </c>
      <c r="B940" s="1143"/>
      <c r="C940" s="1143"/>
      <c r="D940" s="1143"/>
      <c r="E940" s="1143"/>
      <c r="F940" s="1143"/>
      <c r="G940" s="559"/>
      <c r="H940" s="585">
        <v>755100</v>
      </c>
      <c r="I940" s="646" t="s">
        <v>192</v>
      </c>
      <c r="J940" s="742"/>
      <c r="K940" s="740"/>
      <c r="L940" s="742"/>
      <c r="M940" s="742" t="s">
        <v>1566</v>
      </c>
      <c r="N940" s="720"/>
      <c r="O940" s="594">
        <v>42416</v>
      </c>
      <c r="P940" s="594">
        <v>47091</v>
      </c>
      <c r="Q940" s="627" t="str">
        <f>IF(COUNTIF($H$5:H940,H940)&gt;1,"重複","")</f>
        <v/>
      </c>
    </row>
    <row r="941" spans="1:17" s="78" customFormat="1" ht="25.9" customHeight="1" x14ac:dyDescent="0.15">
      <c r="A941" s="1143">
        <v>755101</v>
      </c>
      <c r="B941" s="1143"/>
      <c r="C941" s="1143"/>
      <c r="D941" s="1143"/>
      <c r="E941" s="1143"/>
      <c r="F941" s="1143"/>
      <c r="G941" s="559"/>
      <c r="H941" s="585">
        <v>755101</v>
      </c>
      <c r="I941" s="646" t="s">
        <v>193</v>
      </c>
      <c r="J941" s="742"/>
      <c r="K941" s="740"/>
      <c r="L941" s="742"/>
      <c r="M941" s="742" t="s">
        <v>1566</v>
      </c>
      <c r="N941" s="720"/>
      <c r="O941" s="594">
        <v>21846</v>
      </c>
      <c r="P941" s="594">
        <v>24255</v>
      </c>
      <c r="Q941" s="627" t="str">
        <f>IF(COUNTIF($H$5:H941,H941)&gt;1,"重複","")</f>
        <v/>
      </c>
    </row>
    <row r="942" spans="1:17" s="554" customFormat="1" ht="25.9" customHeight="1" x14ac:dyDescent="0.15">
      <c r="A942" s="1143"/>
      <c r="B942" s="1143"/>
      <c r="C942" s="1143"/>
      <c r="D942" s="1143"/>
      <c r="E942" s="1143"/>
      <c r="F942" s="1143"/>
      <c r="G942" s="522"/>
      <c r="H942" s="599" t="s">
        <v>239</v>
      </c>
      <c r="I942" s="662"/>
      <c r="J942" s="742"/>
      <c r="K942" s="740"/>
      <c r="L942" s="742"/>
      <c r="M942" s="742"/>
      <c r="N942" s="720"/>
      <c r="O942" s="592"/>
      <c r="P942" s="592"/>
      <c r="Q942" s="627" t="str">
        <f>IF(COUNTIF($H$5:H942,H942)&gt;1,"重複","")</f>
        <v>重複</v>
      </c>
    </row>
    <row r="943" spans="1:17" s="554" customFormat="1" ht="25.9" customHeight="1" x14ac:dyDescent="0.15">
      <c r="A943" s="1143">
        <v>757000</v>
      </c>
      <c r="B943" s="1143"/>
      <c r="C943" s="1143"/>
      <c r="D943" s="1143"/>
      <c r="E943" s="1143"/>
      <c r="F943" s="1143"/>
      <c r="G943" s="522"/>
      <c r="H943" s="586">
        <v>757000</v>
      </c>
      <c r="I943" s="646" t="s">
        <v>194</v>
      </c>
      <c r="J943" s="742"/>
      <c r="K943" s="740"/>
      <c r="L943" s="742"/>
      <c r="M943" s="742" t="s">
        <v>1566</v>
      </c>
      <c r="N943" s="720"/>
      <c r="O943" s="594">
        <v>38335</v>
      </c>
      <c r="P943" s="594">
        <v>42559</v>
      </c>
      <c r="Q943" s="627" t="str">
        <f>IF(COUNTIF($H$5:H943,H943)&gt;1,"重複","")</f>
        <v/>
      </c>
    </row>
    <row r="944" spans="1:17" s="554" customFormat="1" ht="25.9" customHeight="1" x14ac:dyDescent="0.15">
      <c r="A944" s="1143"/>
      <c r="B944" s="1143"/>
      <c r="C944" s="1143"/>
      <c r="D944" s="1143"/>
      <c r="E944" s="1143"/>
      <c r="F944" s="1143"/>
      <c r="G944" s="522"/>
      <c r="H944" s="599" t="s">
        <v>240</v>
      </c>
      <c r="I944" s="644"/>
      <c r="J944" s="742"/>
      <c r="K944" s="740"/>
      <c r="L944" s="742"/>
      <c r="M944" s="742"/>
      <c r="N944" s="720"/>
      <c r="O944" s="592"/>
      <c r="P944" s="592"/>
      <c r="Q944" s="627" t="str">
        <f>IF(COUNTIF($H$5:H944,H944)&gt;1,"重複","")</f>
        <v/>
      </c>
    </row>
    <row r="945" spans="1:17" s="554" customFormat="1" ht="25.9" customHeight="1" x14ac:dyDescent="0.15">
      <c r="A945" s="1143">
        <v>756000</v>
      </c>
      <c r="B945" s="1143"/>
      <c r="C945" s="1143"/>
      <c r="D945" s="1143"/>
      <c r="E945" s="1143"/>
      <c r="F945" s="1143"/>
      <c r="G945" s="522"/>
      <c r="H945" s="586">
        <v>756000</v>
      </c>
      <c r="I945" s="655" t="s">
        <v>195</v>
      </c>
      <c r="J945" s="742"/>
      <c r="K945" s="740"/>
      <c r="L945" s="742"/>
      <c r="M945" s="742" t="s">
        <v>1566</v>
      </c>
      <c r="N945" s="720"/>
      <c r="O945" s="594">
        <v>54736.000000000007</v>
      </c>
      <c r="P945" s="594">
        <v>60764</v>
      </c>
      <c r="Q945" s="627" t="str">
        <f>IF(COUNTIF($H$5:H945,H945)&gt;1,"重複","")</f>
        <v/>
      </c>
    </row>
    <row r="946" spans="1:17" s="554" customFormat="1" ht="25.9" customHeight="1" x14ac:dyDescent="0.15">
      <c r="A946" s="1143"/>
      <c r="B946" s="1143"/>
      <c r="C946" s="1143"/>
      <c r="D946" s="1143"/>
      <c r="E946" s="1143"/>
      <c r="F946" s="1143"/>
      <c r="G946" s="522"/>
      <c r="H946" s="599" t="s">
        <v>241</v>
      </c>
      <c r="I946" s="664"/>
      <c r="J946" s="742"/>
      <c r="K946" s="740"/>
      <c r="L946" s="742"/>
      <c r="M946" s="742"/>
      <c r="N946" s="720"/>
      <c r="O946" s="592"/>
      <c r="P946" s="592"/>
      <c r="Q946" s="627" t="str">
        <f>IF(COUNTIF($H$5:H946,H946)&gt;1,"重複","")</f>
        <v/>
      </c>
    </row>
    <row r="947" spans="1:17" s="554" customFormat="1" ht="25.9" customHeight="1" x14ac:dyDescent="0.15">
      <c r="A947" s="1143">
        <v>741110</v>
      </c>
      <c r="B947" s="1143"/>
      <c r="C947" s="1143"/>
      <c r="D947" s="1143"/>
      <c r="E947" s="1143"/>
      <c r="F947" s="1143"/>
      <c r="G947" s="522"/>
      <c r="H947" s="596">
        <v>741110</v>
      </c>
      <c r="I947" s="656" t="s">
        <v>1305</v>
      </c>
      <c r="J947" s="742"/>
      <c r="K947" s="740"/>
      <c r="L947" s="742"/>
      <c r="M947" s="742" t="s">
        <v>1566</v>
      </c>
      <c r="N947" s="720"/>
      <c r="O947" s="594">
        <v>11583.000000000002</v>
      </c>
      <c r="P947" s="594">
        <v>12859</v>
      </c>
      <c r="Q947" s="627" t="str">
        <f>IF(COUNTIF($H$5:H947,H947)&gt;1,"重複","")</f>
        <v/>
      </c>
    </row>
    <row r="948" spans="1:17" s="554" customFormat="1" ht="25.9" customHeight="1" x14ac:dyDescent="0.15">
      <c r="A948" s="1143"/>
      <c r="B948" s="1143"/>
      <c r="C948" s="1143"/>
      <c r="D948" s="1143"/>
      <c r="E948" s="1143"/>
      <c r="F948" s="1143"/>
      <c r="G948" s="522"/>
      <c r="H948" s="599" t="s">
        <v>1477</v>
      </c>
      <c r="I948" s="664"/>
      <c r="J948" s="736"/>
      <c r="K948" s="740"/>
      <c r="L948" s="736"/>
      <c r="M948" s="736"/>
      <c r="N948" s="581"/>
      <c r="O948" s="592"/>
      <c r="P948" s="592"/>
      <c r="Q948" s="627" t="str">
        <f>IF(COUNTIF($H$5:H948,H948)&gt;1,"重複","")</f>
        <v/>
      </c>
    </row>
    <row r="949" spans="1:17" s="554" customFormat="1" ht="25.9" customHeight="1" x14ac:dyDescent="0.15">
      <c r="A949" s="1143">
        <v>758000</v>
      </c>
      <c r="B949" s="1143"/>
      <c r="C949" s="1143"/>
      <c r="D949" s="1143"/>
      <c r="E949" s="1143"/>
      <c r="F949" s="1143"/>
      <c r="G949" s="522"/>
      <c r="H949" s="596">
        <v>758000</v>
      </c>
      <c r="I949" s="656" t="s">
        <v>892</v>
      </c>
      <c r="J949" s="845"/>
      <c r="K949" s="740"/>
      <c r="L949" s="833"/>
      <c r="M949" s="740" t="s">
        <v>1566</v>
      </c>
      <c r="N949" s="846"/>
      <c r="O949" s="594">
        <v>44363</v>
      </c>
      <c r="P949" s="594">
        <v>49247</v>
      </c>
      <c r="Q949" s="627" t="str">
        <f>IF(COUNTIF($H$5:H949,H949)&gt;1,"重複","")</f>
        <v/>
      </c>
    </row>
    <row r="950" spans="1:17" s="554" customFormat="1" ht="25.9" customHeight="1" x14ac:dyDescent="0.15">
      <c r="A950" s="1143">
        <v>758100</v>
      </c>
      <c r="B950" s="1143"/>
      <c r="C950" s="1143"/>
      <c r="D950" s="1143"/>
      <c r="E950" s="1143"/>
      <c r="F950" s="1143"/>
      <c r="G950" s="522"/>
      <c r="H950" s="596">
        <v>758100</v>
      </c>
      <c r="I950" s="656" t="s">
        <v>1306</v>
      </c>
      <c r="J950" s="845"/>
      <c r="K950" s="740"/>
      <c r="L950" s="736"/>
      <c r="M950" s="736" t="s">
        <v>1566</v>
      </c>
      <c r="N950" s="581"/>
      <c r="O950" s="594">
        <v>43681</v>
      </c>
      <c r="P950" s="594">
        <v>48488</v>
      </c>
      <c r="Q950" s="627" t="str">
        <f>IF(COUNTIF($H$5:H950,H950)&gt;1,"重複","")</f>
        <v/>
      </c>
    </row>
    <row r="951" spans="1:17" s="554" customFormat="1" ht="25.9" customHeight="1" x14ac:dyDescent="0.15">
      <c r="A951" s="1143">
        <v>953063</v>
      </c>
      <c r="B951" s="1143"/>
      <c r="C951" s="1143"/>
      <c r="D951" s="1143"/>
      <c r="E951" s="1143"/>
      <c r="F951" s="1143"/>
      <c r="G951" s="522"/>
      <c r="H951" s="663">
        <v>953063</v>
      </c>
      <c r="I951" s="665" t="s">
        <v>196</v>
      </c>
      <c r="J951" s="742"/>
      <c r="K951" s="740"/>
      <c r="L951" s="742"/>
      <c r="M951" s="742" t="s">
        <v>1566</v>
      </c>
      <c r="N951" s="720"/>
      <c r="O951" s="659">
        <v>52800</v>
      </c>
      <c r="P951" s="659">
        <v>58619</v>
      </c>
      <c r="Q951" s="627" t="str">
        <f>IF(COUNTIF($H$5:H951,H951)&gt;1,"重複","")</f>
        <v/>
      </c>
    </row>
    <row r="952" spans="1:17" s="554" customFormat="1" ht="25.9" customHeight="1" x14ac:dyDescent="0.15">
      <c r="A952" s="1143"/>
      <c r="B952" s="1143"/>
      <c r="C952" s="1143"/>
      <c r="D952" s="1143"/>
      <c r="E952" s="1143"/>
      <c r="F952" s="1143"/>
      <c r="G952" s="522"/>
      <c r="H952" s="599" t="s">
        <v>1478</v>
      </c>
      <c r="I952" s="664"/>
      <c r="J952" s="742"/>
      <c r="K952" s="740"/>
      <c r="L952" s="742"/>
      <c r="M952" s="742"/>
      <c r="N952" s="720"/>
      <c r="O952" s="592"/>
      <c r="P952" s="592"/>
      <c r="Q952" s="627" t="str">
        <f>IF(COUNTIF($H$5:H952,H952)&gt;1,"重複","")</f>
        <v/>
      </c>
    </row>
    <row r="953" spans="1:17" s="554" customFormat="1" ht="25.9" customHeight="1" x14ac:dyDescent="0.15">
      <c r="A953" s="1143">
        <v>953211</v>
      </c>
      <c r="B953" s="1143"/>
      <c r="C953" s="1143"/>
      <c r="D953" s="1143"/>
      <c r="E953" s="1143"/>
      <c r="F953" s="1143"/>
      <c r="G953" s="522"/>
      <c r="H953" s="663">
        <v>953211</v>
      </c>
      <c r="I953" s="665" t="s">
        <v>197</v>
      </c>
      <c r="J953" s="742"/>
      <c r="K953" s="740"/>
      <c r="L953" s="742"/>
      <c r="M953" s="742" t="s">
        <v>1566</v>
      </c>
      <c r="N953" s="720"/>
      <c r="O953" s="659">
        <v>47300</v>
      </c>
      <c r="P953" s="659">
        <v>52514.000000000007</v>
      </c>
      <c r="Q953" s="627" t="str">
        <f>IF(COUNTIF($H$5:H953,H953)&gt;1,"重複","")</f>
        <v/>
      </c>
    </row>
    <row r="954" spans="1:17" s="554" customFormat="1" ht="25.9" customHeight="1" x14ac:dyDescent="0.15">
      <c r="A954" s="1143">
        <v>953212</v>
      </c>
      <c r="B954" s="1143"/>
      <c r="C954" s="1143"/>
      <c r="D954" s="1143"/>
      <c r="E954" s="1143"/>
      <c r="F954" s="1143"/>
      <c r="G954" s="522"/>
      <c r="H954" s="663">
        <v>953212</v>
      </c>
      <c r="I954" s="665" t="s">
        <v>198</v>
      </c>
      <c r="J954" s="742"/>
      <c r="K954" s="740"/>
      <c r="L954" s="742"/>
      <c r="M954" s="742" t="s">
        <v>1566</v>
      </c>
      <c r="N954" s="720"/>
      <c r="O954" s="659">
        <v>47300</v>
      </c>
      <c r="P954" s="659">
        <v>52514.000000000007</v>
      </c>
      <c r="Q954" s="627" t="str">
        <f>IF(COUNTIF($H$5:H954,H954)&gt;1,"重複","")</f>
        <v/>
      </c>
    </row>
    <row r="955" spans="1:17" s="554" customFormat="1" ht="25.9" customHeight="1" x14ac:dyDescent="0.15">
      <c r="A955" s="1143">
        <v>953342</v>
      </c>
      <c r="B955" s="1143"/>
      <c r="C955" s="1143"/>
      <c r="D955" s="1143"/>
      <c r="E955" s="1143"/>
      <c r="F955" s="1143"/>
      <c r="G955" s="522"/>
      <c r="H955" s="663">
        <v>953342</v>
      </c>
      <c r="I955" s="665" t="s">
        <v>1307</v>
      </c>
      <c r="J955" s="742"/>
      <c r="K955" s="740"/>
      <c r="L955" s="742"/>
      <c r="M955" s="742" t="s">
        <v>1566</v>
      </c>
      <c r="N955" s="720"/>
      <c r="O955" s="659">
        <v>47300</v>
      </c>
      <c r="P955" s="659">
        <v>52514.000000000007</v>
      </c>
      <c r="Q955" s="627" t="str">
        <f>IF(COUNTIF($H$5:H955,H955)&gt;1,"重複","")</f>
        <v/>
      </c>
    </row>
    <row r="956" spans="1:17" s="554" customFormat="1" ht="25.9" customHeight="1" x14ac:dyDescent="0.15">
      <c r="A956" s="1143">
        <v>953908</v>
      </c>
      <c r="B956" s="1143"/>
      <c r="C956" s="1143"/>
      <c r="D956" s="1143"/>
      <c r="E956" s="1143"/>
      <c r="F956" s="1143"/>
      <c r="G956" s="522"/>
      <c r="H956" s="663">
        <v>953908</v>
      </c>
      <c r="I956" s="665" t="s">
        <v>199</v>
      </c>
      <c r="J956" s="742"/>
      <c r="K956" s="740"/>
      <c r="L956" s="742"/>
      <c r="M956" s="742" t="s">
        <v>1566</v>
      </c>
      <c r="N956" s="720"/>
      <c r="O956" s="659">
        <v>52800</v>
      </c>
      <c r="P956" s="659">
        <v>58619.000000000007</v>
      </c>
      <c r="Q956" s="627" t="str">
        <f>IF(COUNTIF($H$5:H956,H956)&gt;1,"重複","")</f>
        <v/>
      </c>
    </row>
    <row r="957" spans="1:17" s="554" customFormat="1" ht="25.9" customHeight="1" x14ac:dyDescent="0.15">
      <c r="A957" s="1143"/>
      <c r="B957" s="1143"/>
      <c r="C957" s="1143"/>
      <c r="D957" s="1143"/>
      <c r="E957" s="1143"/>
      <c r="F957" s="1143"/>
      <c r="G957" s="522"/>
      <c r="H957" s="599" t="s">
        <v>1479</v>
      </c>
      <c r="I957" s="664"/>
      <c r="J957" s="742"/>
      <c r="K957" s="740"/>
      <c r="L957" s="742"/>
      <c r="M957" s="742"/>
      <c r="N957" s="720"/>
      <c r="O957" s="592"/>
      <c r="P957" s="592"/>
      <c r="Q957" s="627" t="str">
        <f>IF(COUNTIF($H$5:H957,H957)&gt;1,"重複","")</f>
        <v/>
      </c>
    </row>
    <row r="958" spans="1:17" s="554" customFormat="1" ht="25.9" customHeight="1" x14ac:dyDescent="0.15">
      <c r="A958" s="1143">
        <v>953007</v>
      </c>
      <c r="B958" s="1143"/>
      <c r="C958" s="1143"/>
      <c r="D958" s="1143"/>
      <c r="E958" s="1143"/>
      <c r="F958" s="1143"/>
      <c r="G958" s="522"/>
      <c r="H958" s="663">
        <v>953007</v>
      </c>
      <c r="I958" s="665" t="s">
        <v>200</v>
      </c>
      <c r="J958" s="742"/>
      <c r="K958" s="740"/>
      <c r="L958" s="742"/>
      <c r="M958" s="742" t="s">
        <v>1566</v>
      </c>
      <c r="N958" s="720"/>
      <c r="O958" s="659">
        <v>52800</v>
      </c>
      <c r="P958" s="659">
        <v>58619</v>
      </c>
      <c r="Q958" s="627" t="str">
        <f>IF(COUNTIF($H$5:H958,H958)&gt;1,"重複","")</f>
        <v/>
      </c>
    </row>
    <row r="959" spans="1:17" s="554" customFormat="1" ht="25.9" customHeight="1" x14ac:dyDescent="0.15">
      <c r="A959" s="1143">
        <v>953930</v>
      </c>
      <c r="B959" s="1143"/>
      <c r="C959" s="1143"/>
      <c r="D959" s="1143"/>
      <c r="E959" s="1143"/>
      <c r="F959" s="1143"/>
      <c r="G959" s="522"/>
      <c r="H959" s="663">
        <v>953930</v>
      </c>
      <c r="I959" s="665" t="s">
        <v>1308</v>
      </c>
      <c r="J959" s="742"/>
      <c r="K959" s="740"/>
      <c r="L959" s="742"/>
      <c r="M959" s="742" t="s">
        <v>1566</v>
      </c>
      <c r="N959" s="720"/>
      <c r="O959" s="659">
        <v>47300</v>
      </c>
      <c r="P959" s="659">
        <v>52514.000000000007</v>
      </c>
      <c r="Q959" s="627" t="str">
        <f>IF(COUNTIF($H$5:H959,H959)&gt;1,"重複","")</f>
        <v/>
      </c>
    </row>
    <row r="960" spans="1:17" s="554" customFormat="1" ht="25.9" customHeight="1" x14ac:dyDescent="0.15">
      <c r="A960" s="1143">
        <v>953931</v>
      </c>
      <c r="B960" s="1143"/>
      <c r="C960" s="1143"/>
      <c r="D960" s="1143"/>
      <c r="E960" s="1143"/>
      <c r="F960" s="1143"/>
      <c r="G960" s="522"/>
      <c r="H960" s="663">
        <v>953931</v>
      </c>
      <c r="I960" s="665" t="s">
        <v>1309</v>
      </c>
      <c r="J960" s="742"/>
      <c r="K960" s="740"/>
      <c r="L960" s="742"/>
      <c r="M960" s="742" t="s">
        <v>1566</v>
      </c>
      <c r="N960" s="720"/>
      <c r="O960" s="659">
        <v>47300</v>
      </c>
      <c r="P960" s="659">
        <v>52514.000000000007</v>
      </c>
      <c r="Q960" s="627" t="str">
        <f>IF(COUNTIF($H$5:H960,H960)&gt;1,"重複","")</f>
        <v/>
      </c>
    </row>
    <row r="961" spans="1:17" s="554" customFormat="1" ht="25.9" customHeight="1" x14ac:dyDescent="0.15">
      <c r="A961" s="1143">
        <v>953932</v>
      </c>
      <c r="B961" s="1143"/>
      <c r="C961" s="1143"/>
      <c r="D961" s="1143"/>
      <c r="E961" s="1143"/>
      <c r="F961" s="1143"/>
      <c r="G961" s="522"/>
      <c r="H961" s="663">
        <v>953932</v>
      </c>
      <c r="I961" s="665" t="s">
        <v>201</v>
      </c>
      <c r="J961" s="742"/>
      <c r="K961" s="740"/>
      <c r="L961" s="742"/>
      <c r="M961" s="742" t="s">
        <v>1566</v>
      </c>
      <c r="N961" s="720"/>
      <c r="O961" s="659">
        <v>84700</v>
      </c>
      <c r="P961" s="659">
        <v>94028.000000000015</v>
      </c>
      <c r="Q961" s="627" t="str">
        <f>IF(COUNTIF($H$5:H961,H961)&gt;1,"重複","")</f>
        <v/>
      </c>
    </row>
    <row r="962" spans="1:17" s="554" customFormat="1" ht="25.9" customHeight="1" x14ac:dyDescent="0.15">
      <c r="A962" s="1143">
        <v>953033</v>
      </c>
      <c r="B962" s="1143"/>
      <c r="C962" s="1143"/>
      <c r="D962" s="1143"/>
      <c r="E962" s="1143"/>
      <c r="F962" s="1143"/>
      <c r="G962" s="522"/>
      <c r="H962" s="663">
        <v>953033</v>
      </c>
      <c r="I962" s="665" t="s">
        <v>1310</v>
      </c>
      <c r="J962" s="742"/>
      <c r="K962" s="740"/>
      <c r="L962" s="742"/>
      <c r="M962" s="742" t="s">
        <v>1566</v>
      </c>
      <c r="N962" s="720"/>
      <c r="O962" s="659">
        <v>47300</v>
      </c>
      <c r="P962" s="659">
        <v>52514.000000000007</v>
      </c>
      <c r="Q962" s="627" t="str">
        <f>IF(COUNTIF($H$5:H962,H962)&gt;1,"重複","")</f>
        <v/>
      </c>
    </row>
    <row r="963" spans="1:17" s="554" customFormat="1" ht="25.9" customHeight="1" x14ac:dyDescent="0.15">
      <c r="A963" s="1143"/>
      <c r="B963" s="1143"/>
      <c r="C963" s="1143"/>
      <c r="D963" s="1143"/>
      <c r="E963" s="1143"/>
      <c r="F963" s="1143"/>
      <c r="G963" s="522"/>
      <c r="H963" s="599" t="s">
        <v>1480</v>
      </c>
      <c r="I963" s="662"/>
      <c r="J963" s="742"/>
      <c r="K963" s="740"/>
      <c r="L963" s="742"/>
      <c r="M963" s="742"/>
      <c r="N963" s="720"/>
      <c r="O963" s="592"/>
      <c r="P963" s="592"/>
      <c r="Q963" s="627" t="str">
        <f>IF(COUNTIF($H$5:H963,H963)&gt;1,"重複","")</f>
        <v/>
      </c>
    </row>
    <row r="964" spans="1:17" s="554" customFormat="1" ht="25.9" customHeight="1" x14ac:dyDescent="0.15">
      <c r="A964" s="1143">
        <v>953935</v>
      </c>
      <c r="B964" s="1143"/>
      <c r="C964" s="1143"/>
      <c r="D964" s="1143"/>
      <c r="E964" s="1143"/>
      <c r="F964" s="1143"/>
      <c r="G964" s="522"/>
      <c r="H964" s="660">
        <v>953935</v>
      </c>
      <c r="I964" s="658" t="s">
        <v>1311</v>
      </c>
      <c r="J964" s="742"/>
      <c r="K964" s="740"/>
      <c r="L964" s="742"/>
      <c r="M964" s="742" t="s">
        <v>1566</v>
      </c>
      <c r="N964" s="720"/>
      <c r="O964" s="659">
        <v>52800</v>
      </c>
      <c r="P964" s="659">
        <v>58619.000000000007</v>
      </c>
      <c r="Q964" s="627" t="str">
        <f>IF(COUNTIF($H$5:H964,H964)&gt;1,"重複","")</f>
        <v/>
      </c>
    </row>
    <row r="965" spans="1:17" s="554" customFormat="1" ht="25.9" customHeight="1" x14ac:dyDescent="0.15">
      <c r="A965" s="1143">
        <v>953233</v>
      </c>
      <c r="B965" s="1143"/>
      <c r="C965" s="1143"/>
      <c r="D965" s="1143"/>
      <c r="E965" s="1143"/>
      <c r="F965" s="1143"/>
      <c r="G965" s="522"/>
      <c r="H965" s="660">
        <v>953233</v>
      </c>
      <c r="I965" s="658" t="s">
        <v>628</v>
      </c>
      <c r="J965" s="742"/>
      <c r="K965" s="740"/>
      <c r="L965" s="742"/>
      <c r="M965" s="742" t="s">
        <v>1566</v>
      </c>
      <c r="N965" s="720"/>
      <c r="O965" s="659">
        <v>41800</v>
      </c>
      <c r="P965" s="659">
        <v>46409.000000000007</v>
      </c>
      <c r="Q965" s="627" t="str">
        <f>IF(COUNTIF($H$5:H965,H965)&gt;1,"重複","")</f>
        <v/>
      </c>
    </row>
    <row r="966" spans="1:17" s="554" customFormat="1" ht="25.9" customHeight="1" x14ac:dyDescent="0.15">
      <c r="A966" s="1143">
        <v>953005</v>
      </c>
      <c r="B966" s="1143"/>
      <c r="C966" s="1143"/>
      <c r="D966" s="1143"/>
      <c r="E966" s="1143"/>
      <c r="F966" s="1143"/>
      <c r="G966" s="522"/>
      <c r="H966" s="657">
        <v>953005</v>
      </c>
      <c r="I966" s="658" t="s">
        <v>629</v>
      </c>
      <c r="J966" s="742"/>
      <c r="K966" s="740"/>
      <c r="L966" s="742"/>
      <c r="M966" s="742" t="s">
        <v>1566</v>
      </c>
      <c r="N966" s="720"/>
      <c r="O966" s="659">
        <v>52800</v>
      </c>
      <c r="P966" s="659">
        <v>58619</v>
      </c>
      <c r="Q966" s="627" t="str">
        <f>IF(COUNTIF($H$5:H966,H966)&gt;1,"重複","")</f>
        <v/>
      </c>
    </row>
    <row r="967" spans="1:17" s="554" customFormat="1" ht="25.9" customHeight="1" x14ac:dyDescent="0.15">
      <c r="A967" s="1143">
        <v>953330</v>
      </c>
      <c r="B967" s="1143"/>
      <c r="C967" s="1143"/>
      <c r="D967" s="1143"/>
      <c r="E967" s="1143"/>
      <c r="F967" s="1143"/>
      <c r="G967" s="522"/>
      <c r="H967" s="657">
        <v>953330</v>
      </c>
      <c r="I967" s="658" t="s">
        <v>1312</v>
      </c>
      <c r="J967" s="742"/>
      <c r="K967" s="740"/>
      <c r="L967" s="742"/>
      <c r="M967" s="742" t="s">
        <v>1566</v>
      </c>
      <c r="N967" s="720"/>
      <c r="O967" s="659">
        <v>47300</v>
      </c>
      <c r="P967" s="659">
        <v>52514.000000000007</v>
      </c>
      <c r="Q967" s="627" t="str">
        <f>IF(COUNTIF($H$5:H967,H967)&gt;1,"重複","")</f>
        <v/>
      </c>
    </row>
    <row r="968" spans="1:17" s="554" customFormat="1" ht="25.9" customHeight="1" x14ac:dyDescent="0.15">
      <c r="A968" s="1143">
        <v>953920</v>
      </c>
      <c r="B968" s="1143"/>
      <c r="C968" s="1143"/>
      <c r="D968" s="1143"/>
      <c r="E968" s="1143"/>
      <c r="F968" s="1143"/>
      <c r="G968" s="522"/>
      <c r="H968" s="657">
        <v>953920</v>
      </c>
      <c r="I968" s="658" t="s">
        <v>1313</v>
      </c>
      <c r="J968" s="742"/>
      <c r="K968" s="740"/>
      <c r="L968" s="742"/>
      <c r="M968" s="742" t="s">
        <v>1566</v>
      </c>
      <c r="N968" s="720"/>
      <c r="O968" s="659">
        <v>47300</v>
      </c>
      <c r="P968" s="659">
        <v>52514.000000000007</v>
      </c>
      <c r="Q968" s="627" t="str">
        <f>IF(COUNTIF($H$5:H968,H968)&gt;1,"重複","")</f>
        <v/>
      </c>
    </row>
    <row r="969" spans="1:17" s="554" customFormat="1" ht="25.9" customHeight="1" x14ac:dyDescent="0.15">
      <c r="A969" s="1143"/>
      <c r="B969" s="1143"/>
      <c r="C969" s="1143"/>
      <c r="D969" s="1143"/>
      <c r="E969" s="1143"/>
      <c r="F969" s="1143"/>
      <c r="G969" s="522"/>
      <c r="H969" s="599" t="s">
        <v>1576</v>
      </c>
      <c r="I969" s="662"/>
      <c r="J969" s="742"/>
      <c r="K969" s="740"/>
      <c r="L969" s="742"/>
      <c r="M969" s="742"/>
      <c r="N969" s="720"/>
      <c r="O969" s="592"/>
      <c r="P969" s="592"/>
      <c r="Q969" s="627" t="str">
        <f>IF(COUNTIF($H$5:H969,H969)&gt;1,"重複","")</f>
        <v/>
      </c>
    </row>
    <row r="970" spans="1:17" s="554" customFormat="1" ht="25.9" customHeight="1" x14ac:dyDescent="0.15">
      <c r="A970" s="1143">
        <v>953248</v>
      </c>
      <c r="B970" s="1143"/>
      <c r="C970" s="1143"/>
      <c r="D970" s="1143"/>
      <c r="E970" s="1143"/>
      <c r="F970" s="1143"/>
      <c r="G970" s="522"/>
      <c r="H970" s="657">
        <v>953248</v>
      </c>
      <c r="I970" s="658" t="s">
        <v>1577</v>
      </c>
      <c r="J970" s="742"/>
      <c r="K970" s="740"/>
      <c r="L970" s="742"/>
      <c r="M970" s="742" t="s">
        <v>1566</v>
      </c>
      <c r="N970" s="720"/>
      <c r="O970" s="659">
        <v>47300</v>
      </c>
      <c r="P970" s="659">
        <v>52514.000000000007</v>
      </c>
      <c r="Q970" s="627" t="str">
        <f>IF(COUNTIF($H$5:H970,H970)&gt;1,"重複","")</f>
        <v/>
      </c>
    </row>
    <row r="971" spans="1:17" s="554" customFormat="1" ht="25.9" customHeight="1" x14ac:dyDescent="0.15">
      <c r="A971" s="1143">
        <v>953249</v>
      </c>
      <c r="B971" s="1143"/>
      <c r="C971" s="1143"/>
      <c r="D971" s="1143"/>
      <c r="E971" s="1143"/>
      <c r="F971" s="1143"/>
      <c r="G971" s="522"/>
      <c r="H971" s="657">
        <v>953249</v>
      </c>
      <c r="I971" s="658" t="s">
        <v>1578</v>
      </c>
      <c r="J971" s="742"/>
      <c r="K971" s="740"/>
      <c r="L971" s="742"/>
      <c r="M971" s="742" t="s">
        <v>1566</v>
      </c>
      <c r="N971" s="720"/>
      <c r="O971" s="659">
        <v>52800</v>
      </c>
      <c r="P971" s="659">
        <v>58619</v>
      </c>
      <c r="Q971" s="627" t="str">
        <f>IF(COUNTIF($H$5:H971,H971)&gt;1,"重複","")</f>
        <v/>
      </c>
    </row>
    <row r="972" spans="1:17" s="554" customFormat="1" ht="25.9" customHeight="1" x14ac:dyDescent="0.15">
      <c r="A972" s="1143"/>
      <c r="B972" s="1143"/>
      <c r="C972" s="1143"/>
      <c r="D972" s="1143"/>
      <c r="E972" s="1143"/>
      <c r="F972" s="1143"/>
      <c r="G972" s="522"/>
      <c r="H972" s="599" t="s">
        <v>1481</v>
      </c>
      <c r="I972" s="662"/>
      <c r="J972" s="742"/>
      <c r="K972" s="740"/>
      <c r="L972" s="742"/>
      <c r="M972" s="742"/>
      <c r="N972" s="720"/>
      <c r="O972" s="592"/>
      <c r="P972" s="592"/>
      <c r="Q972" s="627" t="str">
        <f>IF(COUNTIF($H$5:H972,H972)&gt;1,"重複","")</f>
        <v/>
      </c>
    </row>
    <row r="973" spans="1:17" s="554" customFormat="1" ht="25.9" customHeight="1" x14ac:dyDescent="0.15">
      <c r="A973" s="1143">
        <v>953242</v>
      </c>
      <c r="B973" s="1143"/>
      <c r="C973" s="1143"/>
      <c r="D973" s="1143"/>
      <c r="E973" s="1143"/>
      <c r="F973" s="1143"/>
      <c r="G973" s="522"/>
      <c r="H973" s="657">
        <v>953242</v>
      </c>
      <c r="I973" s="658" t="s">
        <v>1314</v>
      </c>
      <c r="J973" s="742"/>
      <c r="K973" s="740"/>
      <c r="L973" s="742"/>
      <c r="M973" s="742" t="s">
        <v>1566</v>
      </c>
      <c r="N973" s="720"/>
      <c r="O973" s="659">
        <v>47300</v>
      </c>
      <c r="P973" s="659">
        <v>52514.000000000007</v>
      </c>
      <c r="Q973" s="627" t="str">
        <f>IF(COUNTIF($H$5:H973,H973)&gt;1,"重複","")</f>
        <v/>
      </c>
    </row>
    <row r="974" spans="1:17" s="554" customFormat="1" ht="25.9" customHeight="1" x14ac:dyDescent="0.15">
      <c r="A974" s="1143">
        <v>953111</v>
      </c>
      <c r="B974" s="1143"/>
      <c r="C974" s="1143"/>
      <c r="D974" s="1143"/>
      <c r="E974" s="1143"/>
      <c r="F974" s="1143"/>
      <c r="G974" s="522"/>
      <c r="H974" s="657">
        <v>953111</v>
      </c>
      <c r="I974" s="658" t="s">
        <v>1315</v>
      </c>
      <c r="J974" s="742"/>
      <c r="K974" s="740"/>
      <c r="L974" s="742"/>
      <c r="M974" s="742" t="s">
        <v>1566</v>
      </c>
      <c r="N974" s="720"/>
      <c r="O974" s="659">
        <v>52800</v>
      </c>
      <c r="P974" s="659">
        <v>58619</v>
      </c>
      <c r="Q974" s="627" t="str">
        <f>IF(COUNTIF($H$5:H974,H974)&gt;1,"重複","")</f>
        <v/>
      </c>
    </row>
    <row r="975" spans="1:17" s="554" customFormat="1" ht="25.9" customHeight="1" x14ac:dyDescent="0.15">
      <c r="A975" s="1143">
        <v>953332</v>
      </c>
      <c r="B975" s="1143"/>
      <c r="C975" s="1143"/>
      <c r="D975" s="1143"/>
      <c r="E975" s="1143"/>
      <c r="F975" s="1143"/>
      <c r="G975" s="522"/>
      <c r="H975" s="660">
        <v>953332</v>
      </c>
      <c r="I975" s="658" t="s">
        <v>1316</v>
      </c>
      <c r="J975" s="742"/>
      <c r="K975" s="740"/>
      <c r="L975" s="742"/>
      <c r="M975" s="742" t="s">
        <v>1566</v>
      </c>
      <c r="N975" s="720"/>
      <c r="O975" s="659">
        <v>47300</v>
      </c>
      <c r="P975" s="659">
        <v>52514.000000000007</v>
      </c>
      <c r="Q975" s="627" t="str">
        <f>IF(COUNTIF($H$5:H975,H975)&gt;1,"重複","")</f>
        <v/>
      </c>
    </row>
    <row r="976" spans="1:17" s="554" customFormat="1" ht="25.9" customHeight="1" x14ac:dyDescent="0.15">
      <c r="A976" s="1143">
        <v>953345</v>
      </c>
      <c r="B976" s="1143"/>
      <c r="C976" s="1143"/>
      <c r="D976" s="1143"/>
      <c r="E976" s="1143"/>
      <c r="F976" s="1143"/>
      <c r="G976" s="522"/>
      <c r="H976" s="660">
        <v>953345</v>
      </c>
      <c r="I976" s="658" t="s">
        <v>1317</v>
      </c>
      <c r="J976" s="742"/>
      <c r="K976" s="740"/>
      <c r="L976" s="742"/>
      <c r="M976" s="742" t="s">
        <v>1566</v>
      </c>
      <c r="N976" s="720"/>
      <c r="O976" s="659">
        <v>43780</v>
      </c>
      <c r="P976" s="659">
        <v>48598</v>
      </c>
      <c r="Q976" s="627" t="str">
        <f>IF(COUNTIF($H$5:H976,H976)&gt;1,"重複","")</f>
        <v/>
      </c>
    </row>
    <row r="977" spans="1:17" s="554" customFormat="1" ht="25.9" customHeight="1" x14ac:dyDescent="0.15">
      <c r="A977" s="1143">
        <v>953113</v>
      </c>
      <c r="B977" s="1143"/>
      <c r="C977" s="1143"/>
      <c r="D977" s="1143"/>
      <c r="E977" s="1143"/>
      <c r="F977" s="1143"/>
      <c r="G977" s="522"/>
      <c r="H977" s="660">
        <v>953113</v>
      </c>
      <c r="I977" s="658" t="s">
        <v>1318</v>
      </c>
      <c r="J977" s="742"/>
      <c r="K977" s="740"/>
      <c r="L977" s="742"/>
      <c r="M977" s="742" t="s">
        <v>1566</v>
      </c>
      <c r="N977" s="720"/>
      <c r="O977" s="659">
        <v>47300</v>
      </c>
      <c r="P977" s="659">
        <v>52514.000000000007</v>
      </c>
      <c r="Q977" s="627" t="str">
        <f>IF(COUNTIF($H$5:H977,H977)&gt;1,"重複","")</f>
        <v/>
      </c>
    </row>
    <row r="978" spans="1:17" s="554" customFormat="1" ht="25.9" customHeight="1" x14ac:dyDescent="0.15">
      <c r="A978" s="1143"/>
      <c r="B978" s="1143"/>
      <c r="C978" s="1143"/>
      <c r="D978" s="1143"/>
      <c r="E978" s="1143"/>
      <c r="F978" s="1143"/>
      <c r="G978" s="522"/>
      <c r="H978" s="599" t="s">
        <v>1482</v>
      </c>
      <c r="I978" s="644"/>
      <c r="J978" s="742"/>
      <c r="K978" s="740"/>
      <c r="L978" s="744"/>
      <c r="M978" s="744"/>
      <c r="N978" s="752"/>
      <c r="O978" s="592"/>
      <c r="P978" s="592"/>
      <c r="Q978" s="627" t="str">
        <f>IF(COUNTIF($H$5:H978,H978)&gt;1,"重複","")</f>
        <v/>
      </c>
    </row>
    <row r="979" spans="1:17" s="554" customFormat="1" ht="25.9" customHeight="1" x14ac:dyDescent="0.15">
      <c r="A979" s="1143">
        <v>953226</v>
      </c>
      <c r="B979" s="1143"/>
      <c r="C979" s="1143"/>
      <c r="D979" s="1143"/>
      <c r="E979" s="1143"/>
      <c r="F979" s="1143"/>
      <c r="G979" s="522"/>
      <c r="H979" s="660">
        <v>953226</v>
      </c>
      <c r="I979" s="658" t="s">
        <v>630</v>
      </c>
      <c r="J979" s="742"/>
      <c r="K979" s="740"/>
      <c r="L979" s="744"/>
      <c r="M979" s="740" t="s">
        <v>1566</v>
      </c>
      <c r="N979" s="752"/>
      <c r="O979" s="659">
        <v>47300</v>
      </c>
      <c r="P979" s="659">
        <v>52514.000000000007</v>
      </c>
      <c r="Q979" s="627" t="str">
        <f>IF(COUNTIF($H$5:H979,H979)&gt;1,"重複","")</f>
        <v/>
      </c>
    </row>
    <row r="980" spans="1:17" s="554" customFormat="1" ht="25.9" customHeight="1" x14ac:dyDescent="0.15">
      <c r="A980" s="1143"/>
      <c r="B980" s="1143"/>
      <c r="C980" s="1143"/>
      <c r="D980" s="1143"/>
      <c r="E980" s="1143"/>
      <c r="F980" s="1143"/>
      <c r="G980" s="573"/>
      <c r="H980" s="599" t="s">
        <v>1483</v>
      </c>
      <c r="I980" s="644"/>
      <c r="J980" s="847"/>
      <c r="K980" s="740"/>
      <c r="L980" s="847"/>
      <c r="M980" s="847"/>
      <c r="N980" s="848"/>
      <c r="O980" s="592"/>
      <c r="P980" s="592"/>
      <c r="Q980" s="627" t="str">
        <f>IF(COUNTIF($H$5:H980,H980)&gt;1,"重複","")</f>
        <v/>
      </c>
    </row>
    <row r="981" spans="1:17" s="554" customFormat="1" ht="25.9" customHeight="1" x14ac:dyDescent="0.15">
      <c r="A981" s="1143">
        <v>953024</v>
      </c>
      <c r="B981" s="1143"/>
      <c r="C981" s="1143"/>
      <c r="D981" s="1143"/>
      <c r="E981" s="1143"/>
      <c r="F981" s="1143"/>
      <c r="G981" s="573"/>
      <c r="H981" s="660">
        <v>953024</v>
      </c>
      <c r="I981" s="658" t="s">
        <v>202</v>
      </c>
      <c r="J981" s="849"/>
      <c r="K981" s="740"/>
      <c r="L981" s="849"/>
      <c r="M981" s="849" t="s">
        <v>1566</v>
      </c>
      <c r="N981" s="850"/>
      <c r="O981" s="659">
        <v>61600</v>
      </c>
      <c r="P981" s="659">
        <v>68376</v>
      </c>
      <c r="Q981" s="627" t="str">
        <f>IF(COUNTIF($H$5:H981,H981)&gt;1,"重複","")</f>
        <v/>
      </c>
    </row>
    <row r="982" spans="1:17" s="554" customFormat="1" ht="25.9" customHeight="1" x14ac:dyDescent="0.15">
      <c r="A982" s="1143">
        <v>953346</v>
      </c>
      <c r="B982" s="1143"/>
      <c r="C982" s="1143"/>
      <c r="D982" s="1143"/>
      <c r="E982" s="1143"/>
      <c r="F982" s="1143"/>
      <c r="G982" s="573"/>
      <c r="H982" s="657">
        <v>953346</v>
      </c>
      <c r="I982" s="658" t="s">
        <v>1319</v>
      </c>
      <c r="J982" s="849"/>
      <c r="K982" s="740"/>
      <c r="L982" s="849"/>
      <c r="M982" s="849" t="s">
        <v>1566</v>
      </c>
      <c r="N982" s="850"/>
      <c r="O982" s="659">
        <v>41800</v>
      </c>
      <c r="P982" s="659">
        <v>46409.000000000007</v>
      </c>
      <c r="Q982" s="627" t="str">
        <f>IF(COUNTIF($H$5:H982,H982)&gt;1,"重複","")</f>
        <v/>
      </c>
    </row>
    <row r="983" spans="1:17" s="554" customFormat="1" ht="25.9" customHeight="1" x14ac:dyDescent="0.15">
      <c r="A983" s="1143"/>
      <c r="B983" s="1143"/>
      <c r="C983" s="1143"/>
      <c r="D983" s="1143"/>
      <c r="E983" s="1143"/>
      <c r="F983" s="1143"/>
      <c r="G983" s="573"/>
      <c r="H983" s="599" t="s">
        <v>1484</v>
      </c>
      <c r="I983" s="644"/>
      <c r="J983" s="745"/>
      <c r="K983" s="740"/>
      <c r="L983" s="745"/>
      <c r="M983" s="745"/>
      <c r="N983" s="630"/>
      <c r="O983" s="592"/>
      <c r="P983" s="592"/>
      <c r="Q983" s="627" t="str">
        <f>IF(COUNTIF($H$5:H983,H983)&gt;1,"重複","")</f>
        <v/>
      </c>
    </row>
    <row r="984" spans="1:17" s="554" customFormat="1" ht="25.9" customHeight="1" x14ac:dyDescent="0.15">
      <c r="A984" s="1143">
        <v>953243</v>
      </c>
      <c r="B984" s="1143"/>
      <c r="C984" s="1143"/>
      <c r="D984" s="1143"/>
      <c r="E984" s="1143"/>
      <c r="F984" s="1143"/>
      <c r="G984" s="573"/>
      <c r="H984" s="660">
        <v>953243</v>
      </c>
      <c r="I984" s="661" t="s">
        <v>203</v>
      </c>
      <c r="J984" s="745"/>
      <c r="K984" s="740"/>
      <c r="L984" s="745"/>
      <c r="M984" s="745" t="s">
        <v>1566</v>
      </c>
      <c r="N984" s="630"/>
      <c r="O984" s="659">
        <v>38500</v>
      </c>
      <c r="P984" s="659">
        <v>42746.000000000007</v>
      </c>
      <c r="Q984" s="627" t="str">
        <f>IF(COUNTIF($H$5:H984,H984)&gt;1,"重複","")</f>
        <v/>
      </c>
    </row>
    <row r="985" spans="1:17" s="554" customFormat="1" ht="25.9" customHeight="1" x14ac:dyDescent="0.15">
      <c r="A985" s="1143">
        <v>953245</v>
      </c>
      <c r="B985" s="1143"/>
      <c r="C985" s="1143"/>
      <c r="D985" s="1143"/>
      <c r="E985" s="1143"/>
      <c r="F985" s="1143"/>
      <c r="G985" s="573"/>
      <c r="H985" s="657">
        <v>953245</v>
      </c>
      <c r="I985" s="658" t="s">
        <v>338</v>
      </c>
      <c r="J985" s="745"/>
      <c r="K985" s="740"/>
      <c r="L985" s="745"/>
      <c r="M985" s="745" t="s">
        <v>1566</v>
      </c>
      <c r="N985" s="630"/>
      <c r="O985" s="659">
        <v>47300</v>
      </c>
      <c r="P985" s="659">
        <v>52514.000000000007</v>
      </c>
      <c r="Q985" s="627" t="str">
        <f>IF(COUNTIF($H$5:H985,H985)&gt;1,"重複","")</f>
        <v/>
      </c>
    </row>
    <row r="986" spans="1:17" s="554" customFormat="1" ht="25.9" customHeight="1" x14ac:dyDescent="0.15">
      <c r="A986" s="1143">
        <v>953902</v>
      </c>
      <c r="B986" s="1143"/>
      <c r="C986" s="1143"/>
      <c r="D986" s="1143"/>
      <c r="E986" s="1143"/>
      <c r="F986" s="1143"/>
      <c r="G986" s="573"/>
      <c r="H986" s="657">
        <v>953902</v>
      </c>
      <c r="I986" s="658" t="s">
        <v>631</v>
      </c>
      <c r="J986" s="745"/>
      <c r="K986" s="740"/>
      <c r="L986" s="745"/>
      <c r="M986" s="745" t="s">
        <v>1566</v>
      </c>
      <c r="N986" s="630"/>
      <c r="O986" s="659">
        <v>52800</v>
      </c>
      <c r="P986" s="659">
        <v>58619.000000000007</v>
      </c>
      <c r="Q986" s="627" t="str">
        <f>IF(COUNTIF($H$5:H986,H986)&gt;1,"重複","")</f>
        <v/>
      </c>
    </row>
    <row r="987" spans="1:17" s="554" customFormat="1" ht="25.9" customHeight="1" x14ac:dyDescent="0.15">
      <c r="A987" s="1143">
        <v>953228</v>
      </c>
      <c r="B987" s="1143"/>
      <c r="C987" s="1143"/>
      <c r="D987" s="1143"/>
      <c r="E987" s="1143"/>
      <c r="F987" s="1143"/>
      <c r="G987" s="573"/>
      <c r="H987" s="660">
        <v>953228</v>
      </c>
      <c r="I987" s="661" t="s">
        <v>204</v>
      </c>
      <c r="J987" s="849"/>
      <c r="K987" s="740"/>
      <c r="L987" s="849"/>
      <c r="M987" s="849" t="s">
        <v>1566</v>
      </c>
      <c r="N987" s="850"/>
      <c r="O987" s="659">
        <v>47300</v>
      </c>
      <c r="P987" s="659">
        <v>52514.000000000007</v>
      </c>
      <c r="Q987" s="627" t="str">
        <f>IF(COUNTIF($H$5:H987,H987)&gt;1,"重複","")</f>
        <v/>
      </c>
    </row>
    <row r="988" spans="1:17" s="554" customFormat="1" ht="25.9" customHeight="1" x14ac:dyDescent="0.15">
      <c r="A988" s="1143">
        <v>953906</v>
      </c>
      <c r="B988" s="1143"/>
      <c r="C988" s="1143"/>
      <c r="D988" s="1143"/>
      <c r="E988" s="1143"/>
      <c r="F988" s="1143"/>
      <c r="G988" s="573"/>
      <c r="H988" s="660">
        <v>953906</v>
      </c>
      <c r="I988" s="661" t="s">
        <v>632</v>
      </c>
      <c r="J988" s="745"/>
      <c r="K988" s="740"/>
      <c r="L988" s="745"/>
      <c r="M988" s="745" t="s">
        <v>1566</v>
      </c>
      <c r="N988" s="630"/>
      <c r="O988" s="659">
        <v>58080</v>
      </c>
      <c r="P988" s="659">
        <v>64471</v>
      </c>
      <c r="Q988" s="627" t="str">
        <f>IF(COUNTIF($H$5:H988,H988)&gt;1,"重複","")</f>
        <v/>
      </c>
    </row>
    <row r="989" spans="1:17" s="554" customFormat="1" ht="25.9" customHeight="1" x14ac:dyDescent="0.15">
      <c r="A989" s="1143">
        <v>953904</v>
      </c>
      <c r="B989" s="1143"/>
      <c r="C989" s="1143"/>
      <c r="D989" s="1143"/>
      <c r="E989" s="1143"/>
      <c r="F989" s="1143"/>
      <c r="G989" s="573"/>
      <c r="H989" s="660">
        <v>953904</v>
      </c>
      <c r="I989" s="661" t="s">
        <v>205</v>
      </c>
      <c r="J989" s="849"/>
      <c r="K989" s="740"/>
      <c r="L989" s="849"/>
      <c r="M989" s="849" t="s">
        <v>1566</v>
      </c>
      <c r="N989" s="850"/>
      <c r="O989" s="659">
        <v>52800</v>
      </c>
      <c r="P989" s="659">
        <v>58619.000000000007</v>
      </c>
      <c r="Q989" s="627" t="str">
        <f>IF(COUNTIF($H$5:H989,H989)&gt;1,"重複","")</f>
        <v/>
      </c>
    </row>
    <row r="990" spans="1:17" s="554" customFormat="1" ht="25.9" customHeight="1" x14ac:dyDescent="0.15">
      <c r="A990" s="1143">
        <v>953062</v>
      </c>
      <c r="B990" s="1143"/>
      <c r="C990" s="1143"/>
      <c r="D990" s="1143"/>
      <c r="E990" s="1143"/>
      <c r="F990" s="1143"/>
      <c r="G990" s="573"/>
      <c r="H990" s="657">
        <v>953062</v>
      </c>
      <c r="I990" s="658" t="s">
        <v>633</v>
      </c>
      <c r="J990" s="745"/>
      <c r="K990" s="740"/>
      <c r="L990" s="745"/>
      <c r="M990" s="745" t="s">
        <v>1566</v>
      </c>
      <c r="N990" s="630"/>
      <c r="O990" s="659">
        <v>52800</v>
      </c>
      <c r="P990" s="659">
        <v>58619.000000000007</v>
      </c>
      <c r="Q990" s="627" t="str">
        <f>IF(COUNTIF($H$5:H990,H990)&gt;1,"重複","")</f>
        <v/>
      </c>
    </row>
    <row r="991" spans="1:17" s="554" customFormat="1" ht="25.9" customHeight="1" x14ac:dyDescent="0.15">
      <c r="A991" s="1143"/>
      <c r="B991" s="1143"/>
      <c r="C991" s="1143"/>
      <c r="D991" s="1143"/>
      <c r="E991" s="1143"/>
      <c r="F991" s="1143"/>
      <c r="G991" s="573"/>
      <c r="H991" s="599" t="s">
        <v>1485</v>
      </c>
      <c r="I991" s="662"/>
      <c r="J991" s="745"/>
      <c r="K991" s="740"/>
      <c r="L991" s="745"/>
      <c r="M991" s="745"/>
      <c r="N991" s="630"/>
      <c r="O991" s="592"/>
      <c r="P991" s="592"/>
      <c r="Q991" s="627" t="str">
        <f>IF(COUNTIF($H$5:H991,H991)&gt;1,"重複","")</f>
        <v/>
      </c>
    </row>
    <row r="992" spans="1:17" s="554" customFormat="1" ht="25.9" customHeight="1" x14ac:dyDescent="0.15">
      <c r="A992" s="1143">
        <v>954031</v>
      </c>
      <c r="B992" s="1143"/>
      <c r="C992" s="1143"/>
      <c r="D992" s="1143"/>
      <c r="E992" s="1143"/>
      <c r="F992" s="1143"/>
      <c r="G992" s="573"/>
      <c r="H992" s="660">
        <v>954031</v>
      </c>
      <c r="I992" s="661" t="s">
        <v>1320</v>
      </c>
      <c r="J992" s="847"/>
      <c r="K992" s="740"/>
      <c r="L992" s="847"/>
      <c r="M992" s="847" t="s">
        <v>1566</v>
      </c>
      <c r="N992" s="848"/>
      <c r="O992" s="659">
        <v>41800</v>
      </c>
      <c r="P992" s="659">
        <v>46409.000000000007</v>
      </c>
      <c r="Q992" s="627" t="str">
        <f>IF(COUNTIF($H$5:H992,H992)&gt;1,"重複","")</f>
        <v/>
      </c>
    </row>
    <row r="993" spans="1:17" s="554" customFormat="1" ht="25.9" customHeight="1" x14ac:dyDescent="0.15">
      <c r="A993" s="1143">
        <v>953022</v>
      </c>
      <c r="B993" s="1143"/>
      <c r="C993" s="1143"/>
      <c r="D993" s="1143"/>
      <c r="E993" s="1143"/>
      <c r="F993" s="1143"/>
      <c r="G993" s="573"/>
      <c r="H993" s="660">
        <v>953022</v>
      </c>
      <c r="I993" s="661" t="s">
        <v>634</v>
      </c>
      <c r="J993" s="847"/>
      <c r="K993" s="740"/>
      <c r="L993" s="847"/>
      <c r="M993" s="847" t="s">
        <v>1566</v>
      </c>
      <c r="N993" s="848"/>
      <c r="O993" s="659">
        <v>61600</v>
      </c>
      <c r="P993" s="659">
        <v>68376</v>
      </c>
      <c r="Q993" s="627" t="str">
        <f>IF(COUNTIF($H$5:H993,H993)&gt;1,"重複","")</f>
        <v/>
      </c>
    </row>
    <row r="994" spans="1:17" s="554" customFormat="1" ht="25.9" customHeight="1" x14ac:dyDescent="0.2">
      <c r="A994" s="1143">
        <v>953030</v>
      </c>
      <c r="B994" s="1143"/>
      <c r="C994" s="1143"/>
      <c r="D994" s="1143"/>
      <c r="E994" s="1143"/>
      <c r="F994" s="1143"/>
      <c r="G994" s="573"/>
      <c r="H994" s="660">
        <v>953030</v>
      </c>
      <c r="I994" s="661" t="s">
        <v>635</v>
      </c>
      <c r="J994" s="851"/>
      <c r="K994" s="740"/>
      <c r="L994" s="851"/>
      <c r="M994" s="851" t="s">
        <v>1566</v>
      </c>
      <c r="N994" s="852"/>
      <c r="O994" s="659">
        <v>47300</v>
      </c>
      <c r="P994" s="659">
        <v>52514.000000000007</v>
      </c>
      <c r="Q994" s="627" t="str">
        <f>IF(COUNTIF($H$5:H994,H994)&gt;1,"重複","")</f>
        <v/>
      </c>
    </row>
    <row r="995" spans="1:17" s="554" customFormat="1" ht="25.9" customHeight="1" x14ac:dyDescent="0.2">
      <c r="A995" s="1143">
        <v>953031</v>
      </c>
      <c r="B995" s="1143"/>
      <c r="C995" s="1143"/>
      <c r="D995" s="1143"/>
      <c r="E995" s="1143"/>
      <c r="F995" s="1143"/>
      <c r="G995" s="573"/>
      <c r="H995" s="657">
        <v>953031</v>
      </c>
      <c r="I995" s="658" t="s">
        <v>636</v>
      </c>
      <c r="J995" s="851"/>
      <c r="K995" s="740"/>
      <c r="L995" s="851"/>
      <c r="M995" s="851" t="s">
        <v>1566</v>
      </c>
      <c r="N995" s="852"/>
      <c r="O995" s="659">
        <v>47300</v>
      </c>
      <c r="P995" s="659">
        <v>52514.000000000007</v>
      </c>
      <c r="Q995" s="627" t="str">
        <f>IF(COUNTIF($H$5:H995,H995)&gt;1,"重複","")</f>
        <v/>
      </c>
    </row>
    <row r="996" spans="1:17" s="554" customFormat="1" ht="25.9" customHeight="1" x14ac:dyDescent="0.2">
      <c r="A996" s="1143">
        <v>953059</v>
      </c>
      <c r="B996" s="1143"/>
      <c r="C996" s="1143"/>
      <c r="D996" s="1143"/>
      <c r="E996" s="1143"/>
      <c r="F996" s="1143"/>
      <c r="G996" s="573"/>
      <c r="H996" s="657">
        <v>953059</v>
      </c>
      <c r="I996" s="658" t="s">
        <v>637</v>
      </c>
      <c r="J996" s="851"/>
      <c r="K996" s="740"/>
      <c r="L996" s="851"/>
      <c r="M996" s="851" t="s">
        <v>1566</v>
      </c>
      <c r="N996" s="852"/>
      <c r="O996" s="659">
        <v>52800</v>
      </c>
      <c r="P996" s="659">
        <v>58619.000000000007</v>
      </c>
      <c r="Q996" s="627" t="str">
        <f>IF(COUNTIF($H$5:H996,H996)&gt;1,"重複","")</f>
        <v/>
      </c>
    </row>
    <row r="997" spans="1:17" s="554" customFormat="1" ht="25.9" customHeight="1" x14ac:dyDescent="0.2">
      <c r="A997" s="1143"/>
      <c r="B997" s="1143"/>
      <c r="C997" s="1143"/>
      <c r="D997" s="1143"/>
      <c r="E997" s="1143"/>
      <c r="F997" s="1143"/>
      <c r="G997" s="573"/>
      <c r="H997" s="599" t="s">
        <v>1486</v>
      </c>
      <c r="I997" s="662"/>
      <c r="J997" s="851"/>
      <c r="K997" s="740"/>
      <c r="L997" s="851"/>
      <c r="M997" s="851"/>
      <c r="N997" s="852"/>
      <c r="O997" s="592"/>
      <c r="P997" s="592"/>
      <c r="Q997" s="627" t="str">
        <f>IF(COUNTIF($H$5:H997,H997)&gt;1,"重複","")</f>
        <v/>
      </c>
    </row>
    <row r="998" spans="1:17" s="554" customFormat="1" ht="25.9" customHeight="1" x14ac:dyDescent="0.2">
      <c r="A998" s="1143">
        <v>954020</v>
      </c>
      <c r="B998" s="1143"/>
      <c r="C998" s="1143"/>
      <c r="D998" s="1143"/>
      <c r="E998" s="1143"/>
      <c r="F998" s="1143"/>
      <c r="G998" s="573"/>
      <c r="H998" s="660">
        <v>954020</v>
      </c>
      <c r="I998" s="661" t="s">
        <v>1321</v>
      </c>
      <c r="J998" s="851"/>
      <c r="K998" s="740"/>
      <c r="L998" s="851"/>
      <c r="M998" s="889" t="s">
        <v>1566</v>
      </c>
      <c r="N998" s="852"/>
      <c r="O998" s="659">
        <v>41800</v>
      </c>
      <c r="P998" s="659">
        <v>46409.000000000007</v>
      </c>
      <c r="Q998" s="627" t="str">
        <f>IF(COUNTIF($H$5:H998,H998)&gt;1,"重複","")</f>
        <v/>
      </c>
    </row>
    <row r="999" spans="1:17" s="554" customFormat="1" ht="25.9" customHeight="1" x14ac:dyDescent="0.15">
      <c r="A999" s="1143">
        <v>954010</v>
      </c>
      <c r="B999" s="1143"/>
      <c r="C999" s="1143"/>
      <c r="D999" s="1143"/>
      <c r="E999" s="1143"/>
      <c r="F999" s="1143"/>
      <c r="G999" s="522"/>
      <c r="H999" s="657">
        <v>954010</v>
      </c>
      <c r="I999" s="658" t="s">
        <v>1322</v>
      </c>
      <c r="J999" s="736"/>
      <c r="K999" s="740"/>
      <c r="L999" s="736"/>
      <c r="M999" s="736" t="s">
        <v>1566</v>
      </c>
      <c r="N999" s="581"/>
      <c r="O999" s="659">
        <v>41800</v>
      </c>
      <c r="P999" s="659">
        <v>46409.000000000007</v>
      </c>
      <c r="Q999" s="627" t="str">
        <f>IF(COUNTIF($H$5:H999,H999)&gt;1,"重複","")</f>
        <v/>
      </c>
    </row>
    <row r="1000" spans="1:17" s="554" customFormat="1" ht="25.5" customHeight="1" x14ac:dyDescent="0.2">
      <c r="A1000" s="1143">
        <v>954011</v>
      </c>
      <c r="B1000" s="1143"/>
      <c r="C1000" s="1143"/>
      <c r="D1000" s="1143"/>
      <c r="E1000" s="1143"/>
      <c r="F1000" s="1143"/>
      <c r="G1000" s="522"/>
      <c r="H1000" s="657">
        <v>954011</v>
      </c>
      <c r="I1000" s="658" t="s">
        <v>1323</v>
      </c>
      <c r="J1000" s="840"/>
      <c r="K1000" s="740"/>
      <c r="L1000" s="853"/>
      <c r="M1000" s="890" t="s">
        <v>1566</v>
      </c>
      <c r="N1000" s="854"/>
      <c r="O1000" s="659">
        <v>47300</v>
      </c>
      <c r="P1000" s="659">
        <v>52514.000000000007</v>
      </c>
      <c r="Q1000" s="627" t="str">
        <f>IF(COUNTIF($H$5:H1000,H1000)&gt;1,"重複","")</f>
        <v/>
      </c>
    </row>
    <row r="1001" spans="1:17" s="554" customFormat="1" ht="25.9" customHeight="1" x14ac:dyDescent="0.2">
      <c r="A1001" s="1143">
        <v>953036</v>
      </c>
      <c r="B1001" s="1143"/>
      <c r="C1001" s="1143"/>
      <c r="D1001" s="1143"/>
      <c r="E1001" s="1143"/>
      <c r="F1001" s="1143"/>
      <c r="G1001" s="522"/>
      <c r="H1001" s="660">
        <v>953036</v>
      </c>
      <c r="I1001" s="661" t="s">
        <v>638</v>
      </c>
      <c r="J1001" s="853"/>
      <c r="K1001" s="740"/>
      <c r="L1001" s="853"/>
      <c r="M1001" s="890" t="s">
        <v>1566</v>
      </c>
      <c r="N1001" s="854"/>
      <c r="O1001" s="659">
        <v>59950</v>
      </c>
      <c r="P1001" s="659">
        <v>66561</v>
      </c>
      <c r="Q1001" s="627" t="str">
        <f>IF(COUNTIF($H$5:H1001,H1001)&gt;1,"重複","")</f>
        <v/>
      </c>
    </row>
    <row r="1002" spans="1:17" s="554" customFormat="1" ht="25.9" customHeight="1" x14ac:dyDescent="0.15">
      <c r="A1002" s="1143">
        <v>953335</v>
      </c>
      <c r="B1002" s="1143"/>
      <c r="C1002" s="1143"/>
      <c r="D1002" s="1143"/>
      <c r="E1002" s="1143"/>
      <c r="F1002" s="1143"/>
      <c r="G1002" s="522"/>
      <c r="H1002" s="660">
        <v>953335</v>
      </c>
      <c r="I1002" s="661" t="s">
        <v>1324</v>
      </c>
      <c r="J1002" s="740"/>
      <c r="K1002" s="740"/>
      <c r="L1002" s="744"/>
      <c r="M1002" s="740" t="s">
        <v>1566</v>
      </c>
      <c r="N1002" s="752"/>
      <c r="O1002" s="659">
        <v>47300</v>
      </c>
      <c r="P1002" s="659">
        <v>52514.000000000007</v>
      </c>
      <c r="Q1002" s="627" t="str">
        <f>IF(COUNTIF($H$5:H1002,H1002)&gt;1,"重複","")</f>
        <v/>
      </c>
    </row>
    <row r="1003" spans="1:17" s="554" customFormat="1" ht="25.9" customHeight="1" x14ac:dyDescent="0.15">
      <c r="A1003" s="1143">
        <v>953921</v>
      </c>
      <c r="B1003" s="1143"/>
      <c r="C1003" s="1143"/>
      <c r="D1003" s="1143"/>
      <c r="E1003" s="1143"/>
      <c r="F1003" s="1143"/>
      <c r="G1003" s="522"/>
      <c r="H1003" s="660">
        <v>953921</v>
      </c>
      <c r="I1003" s="661" t="s">
        <v>1325</v>
      </c>
      <c r="J1003" s="740"/>
      <c r="K1003" s="740"/>
      <c r="L1003" s="744"/>
      <c r="M1003" s="740" t="s">
        <v>1566</v>
      </c>
      <c r="N1003" s="752"/>
      <c r="O1003" s="659">
        <v>52800</v>
      </c>
      <c r="P1003" s="659">
        <v>58619.000000000007</v>
      </c>
      <c r="Q1003" s="627" t="str">
        <f>IF(COUNTIF($H$5:H1003,H1003)&gt;1,"重複","")</f>
        <v/>
      </c>
    </row>
    <row r="1004" spans="1:17" s="554" customFormat="1" ht="25.9" customHeight="1" x14ac:dyDescent="0.15">
      <c r="A1004" s="1143"/>
      <c r="B1004" s="1143"/>
      <c r="C1004" s="1143"/>
      <c r="D1004" s="1143"/>
      <c r="E1004" s="1143"/>
      <c r="F1004" s="1143"/>
      <c r="G1004" s="522"/>
      <c r="H1004" s="599" t="s">
        <v>1487</v>
      </c>
      <c r="I1004" s="644"/>
      <c r="J1004" s="740"/>
      <c r="K1004" s="740"/>
      <c r="L1004" s="744"/>
      <c r="M1004" s="744"/>
      <c r="N1004" s="752"/>
      <c r="O1004" s="592"/>
      <c r="P1004" s="592"/>
      <c r="Q1004" s="627" t="str">
        <f>IF(COUNTIF($H$5:H1004,H1004)&gt;1,"重複","")</f>
        <v/>
      </c>
    </row>
    <row r="1005" spans="1:17" s="554" customFormat="1" ht="25.9" customHeight="1" x14ac:dyDescent="0.15">
      <c r="A1005" s="1143">
        <v>953058</v>
      </c>
      <c r="B1005" s="1143"/>
      <c r="C1005" s="1143"/>
      <c r="D1005" s="1143"/>
      <c r="E1005" s="1143"/>
      <c r="F1005" s="1143"/>
      <c r="G1005" s="522"/>
      <c r="H1005" s="657">
        <v>953058</v>
      </c>
      <c r="I1005" s="658" t="s">
        <v>639</v>
      </c>
      <c r="J1005" s="746"/>
      <c r="K1005" s="740"/>
      <c r="L1005" s="744"/>
      <c r="M1005" s="740" t="s">
        <v>1566</v>
      </c>
      <c r="N1005" s="752"/>
      <c r="O1005" s="659">
        <v>49500</v>
      </c>
      <c r="P1005" s="659">
        <v>54956.000000000007</v>
      </c>
      <c r="Q1005" s="627" t="str">
        <f>IF(COUNTIF($H$5:H1005,H1005)&gt;1,"重複","")</f>
        <v/>
      </c>
    </row>
    <row r="1006" spans="1:17" s="554" customFormat="1" ht="25.9" customHeight="1" x14ac:dyDescent="0.15">
      <c r="A1006" s="1143"/>
      <c r="B1006" s="1143"/>
      <c r="C1006" s="1143"/>
      <c r="D1006" s="1143"/>
      <c r="E1006" s="1143"/>
      <c r="F1006" s="1143"/>
      <c r="G1006" s="522"/>
      <c r="H1006" s="599" t="s">
        <v>1488</v>
      </c>
      <c r="I1006" s="666"/>
      <c r="J1006" s="740"/>
      <c r="K1006" s="740"/>
      <c r="L1006" s="744"/>
      <c r="M1006" s="740"/>
      <c r="N1006" s="752"/>
      <c r="O1006" s="592"/>
      <c r="P1006" s="592"/>
      <c r="Q1006" s="627" t="str">
        <f>IF(COUNTIF($H$5:H1006,H1006)&gt;1,"重複","")</f>
        <v/>
      </c>
    </row>
    <row r="1007" spans="1:17" s="554" customFormat="1" ht="25.9" customHeight="1" x14ac:dyDescent="0.15">
      <c r="A1007" s="1143">
        <v>953347</v>
      </c>
      <c r="B1007" s="1143"/>
      <c r="C1007" s="1143"/>
      <c r="D1007" s="1143"/>
      <c r="E1007" s="1143"/>
      <c r="F1007" s="1143"/>
      <c r="G1007" s="522"/>
      <c r="H1007" s="667">
        <v>953347</v>
      </c>
      <c r="I1007" s="668" t="s">
        <v>1326</v>
      </c>
      <c r="J1007" s="740"/>
      <c r="K1007" s="740"/>
      <c r="L1007" s="744"/>
      <c r="M1007" s="740" t="s">
        <v>1566</v>
      </c>
      <c r="N1007" s="752"/>
      <c r="O1007" s="659">
        <v>41800</v>
      </c>
      <c r="P1007" s="659">
        <v>46409.000000000007</v>
      </c>
      <c r="Q1007" s="627" t="str">
        <f>IF(COUNTIF($H$5:H1007,H1007)&gt;1,"重複","")</f>
        <v/>
      </c>
    </row>
    <row r="1008" spans="1:17" s="554" customFormat="1" ht="25.9" customHeight="1" x14ac:dyDescent="0.15">
      <c r="A1008" s="1143">
        <v>953121</v>
      </c>
      <c r="B1008" s="1143"/>
      <c r="C1008" s="1143"/>
      <c r="D1008" s="1143"/>
      <c r="E1008" s="1143"/>
      <c r="F1008" s="1143"/>
      <c r="G1008" s="573"/>
      <c r="H1008" s="669">
        <v>953121</v>
      </c>
      <c r="I1008" s="670" t="s">
        <v>640</v>
      </c>
      <c r="J1008" s="740"/>
      <c r="K1008" s="740"/>
      <c r="L1008" s="744"/>
      <c r="M1008" s="740" t="s">
        <v>1566</v>
      </c>
      <c r="N1008" s="752"/>
      <c r="O1008" s="659">
        <v>61600</v>
      </c>
      <c r="P1008" s="659">
        <v>68376</v>
      </c>
      <c r="Q1008" s="627" t="str">
        <f>IF(COUNTIF($H$5:H1008,H1008)&gt;1,"重複","")</f>
        <v/>
      </c>
    </row>
    <row r="1009" spans="1:17" s="554" customFormat="1" ht="25.9" customHeight="1" x14ac:dyDescent="0.15">
      <c r="A1009" s="1143"/>
      <c r="B1009" s="1143"/>
      <c r="C1009" s="1143"/>
      <c r="D1009" s="1143"/>
      <c r="E1009" s="1143"/>
      <c r="F1009" s="1143"/>
      <c r="G1009" s="572"/>
      <c r="H1009" s="599" t="s">
        <v>1489</v>
      </c>
      <c r="I1009" s="662"/>
      <c r="J1009" s="740"/>
      <c r="K1009" s="740"/>
      <c r="L1009" s="744"/>
      <c r="M1009" s="744"/>
      <c r="N1009" s="752"/>
      <c r="O1009" s="592"/>
      <c r="P1009" s="592"/>
      <c r="Q1009" s="627" t="str">
        <f>IF(COUNTIF($H$5:H1009,H1009)&gt;1,"重複","")</f>
        <v/>
      </c>
    </row>
    <row r="1010" spans="1:17" s="554" customFormat="1" ht="25.9" customHeight="1" x14ac:dyDescent="0.15">
      <c r="A1010" s="1143">
        <v>953933</v>
      </c>
      <c r="B1010" s="1143"/>
      <c r="C1010" s="1143"/>
      <c r="D1010" s="1143"/>
      <c r="E1010" s="1143"/>
      <c r="F1010" s="1143"/>
      <c r="G1010" s="572"/>
      <c r="H1010" s="660">
        <v>953933</v>
      </c>
      <c r="I1010" s="661" t="s">
        <v>1327</v>
      </c>
      <c r="J1010" s="740"/>
      <c r="K1010" s="740"/>
      <c r="L1010" s="744"/>
      <c r="M1010" s="740" t="s">
        <v>1566</v>
      </c>
      <c r="N1010" s="752"/>
      <c r="O1010" s="659">
        <v>41800</v>
      </c>
      <c r="P1010" s="659">
        <v>46409.000000000007</v>
      </c>
      <c r="Q1010" s="627" t="str">
        <f>IF(COUNTIF($H$5:H1010,H1010)&gt;1,"重複","")</f>
        <v/>
      </c>
    </row>
    <row r="1011" spans="1:17" s="554" customFormat="1" ht="25.9" customHeight="1" x14ac:dyDescent="0.15">
      <c r="A1011" s="1143"/>
      <c r="B1011" s="1143"/>
      <c r="C1011" s="1143"/>
      <c r="D1011" s="1143"/>
      <c r="E1011" s="1143"/>
      <c r="F1011" s="1143"/>
      <c r="G1011" s="572"/>
      <c r="H1011" s="599" t="s">
        <v>1490</v>
      </c>
      <c r="I1011" s="662"/>
      <c r="J1011" s="740"/>
      <c r="K1011" s="740"/>
      <c r="L1011" s="744"/>
      <c r="M1011" s="740"/>
      <c r="N1011" s="752"/>
      <c r="O1011" s="592"/>
      <c r="P1011" s="592"/>
      <c r="Q1011" s="627" t="str">
        <f>IF(COUNTIF($H$5:H1011,H1011)&gt;1,"重複","")</f>
        <v/>
      </c>
    </row>
    <row r="1012" spans="1:17" s="554" customFormat="1" ht="25.9" customHeight="1" x14ac:dyDescent="0.2">
      <c r="A1012" s="1143">
        <v>953039</v>
      </c>
      <c r="B1012" s="1143"/>
      <c r="C1012" s="1143"/>
      <c r="D1012" s="1143"/>
      <c r="E1012" s="1143"/>
      <c r="F1012" s="1143"/>
      <c r="G1012" s="572"/>
      <c r="H1012" s="660">
        <v>953039</v>
      </c>
      <c r="I1012" s="661" t="s">
        <v>641</v>
      </c>
      <c r="J1012" s="853"/>
      <c r="K1012" s="740"/>
      <c r="L1012" s="853"/>
      <c r="M1012" s="890" t="s">
        <v>1566</v>
      </c>
      <c r="N1012" s="854"/>
      <c r="O1012" s="659">
        <v>61600</v>
      </c>
      <c r="P1012" s="659">
        <v>68376</v>
      </c>
      <c r="Q1012" s="627" t="str">
        <f>IF(COUNTIF($H$5:H1012,H1012)&gt;1,"重複","")</f>
        <v/>
      </c>
    </row>
    <row r="1013" spans="1:17" s="554" customFormat="1" ht="25.9" customHeight="1" x14ac:dyDescent="0.15">
      <c r="A1013" s="1143"/>
      <c r="B1013" s="1143"/>
      <c r="C1013" s="1143"/>
      <c r="D1013" s="1143"/>
      <c r="E1013" s="1143"/>
      <c r="F1013" s="1143"/>
      <c r="G1013" s="572"/>
      <c r="H1013" s="599" t="s">
        <v>1491</v>
      </c>
      <c r="I1013" s="644"/>
      <c r="J1013" s="740"/>
      <c r="K1013" s="740"/>
      <c r="L1013" s="744"/>
      <c r="M1013" s="744"/>
      <c r="N1013" s="752"/>
      <c r="O1013" s="592"/>
      <c r="P1013" s="592"/>
      <c r="Q1013" s="627" t="str">
        <f>IF(COUNTIF($H$5:H1013,H1013)&gt;1,"重複","")</f>
        <v/>
      </c>
    </row>
    <row r="1014" spans="1:17" s="554" customFormat="1" ht="25.9" customHeight="1" x14ac:dyDescent="0.15">
      <c r="A1014" s="1143">
        <v>953924</v>
      </c>
      <c r="B1014" s="1143"/>
      <c r="C1014" s="1143"/>
      <c r="D1014" s="1143"/>
      <c r="E1014" s="1143"/>
      <c r="F1014" s="1143"/>
      <c r="G1014" s="572"/>
      <c r="H1014" s="657">
        <v>953924</v>
      </c>
      <c r="I1014" s="658" t="s">
        <v>893</v>
      </c>
      <c r="J1014" s="855"/>
      <c r="K1014" s="740"/>
      <c r="L1014" s="856"/>
      <c r="M1014" s="856" t="s">
        <v>1566</v>
      </c>
      <c r="N1014" s="857"/>
      <c r="O1014" s="659">
        <v>41800</v>
      </c>
      <c r="P1014" s="659">
        <v>46409.000000000007</v>
      </c>
      <c r="Q1014" s="627" t="str">
        <f>IF(COUNTIF($H$5:H1014,H1014)&gt;1,"重複","")</f>
        <v/>
      </c>
    </row>
    <row r="1015" spans="1:17" s="554" customFormat="1" ht="25.9" customHeight="1" x14ac:dyDescent="0.15">
      <c r="A1015" s="1143">
        <v>953925</v>
      </c>
      <c r="B1015" s="1143"/>
      <c r="C1015" s="1143"/>
      <c r="D1015" s="1143"/>
      <c r="E1015" s="1143"/>
      <c r="F1015" s="1143"/>
      <c r="G1015" s="572"/>
      <c r="H1015" s="657">
        <v>953925</v>
      </c>
      <c r="I1015" s="658" t="s">
        <v>894</v>
      </c>
      <c r="J1015" s="855"/>
      <c r="K1015" s="740"/>
      <c r="L1015" s="856"/>
      <c r="M1015" s="856" t="s">
        <v>1566</v>
      </c>
      <c r="N1015" s="857"/>
      <c r="O1015" s="659">
        <v>41800</v>
      </c>
      <c r="P1015" s="659">
        <v>46409.000000000007</v>
      </c>
      <c r="Q1015" s="627" t="str">
        <f>IF(COUNTIF($H$5:H1015,H1015)&gt;1,"重複","")</f>
        <v/>
      </c>
    </row>
    <row r="1016" spans="1:17" ht="25.15" customHeight="1" x14ac:dyDescent="0.15">
      <c r="A1016" s="1143">
        <v>953926</v>
      </c>
      <c r="B1016" s="1143"/>
      <c r="C1016" s="1143"/>
      <c r="D1016" s="1143"/>
      <c r="E1016" s="1143"/>
      <c r="F1016" s="1143"/>
      <c r="H1016" s="657">
        <v>953926</v>
      </c>
      <c r="I1016" s="658" t="s">
        <v>895</v>
      </c>
      <c r="J1016" s="855"/>
      <c r="K1016" s="740"/>
      <c r="L1016" s="856"/>
      <c r="M1016" s="856" t="s">
        <v>1566</v>
      </c>
      <c r="N1016" s="857"/>
      <c r="O1016" s="659">
        <v>75240</v>
      </c>
      <c r="P1016" s="659">
        <v>83534</v>
      </c>
    </row>
    <row r="1017" spans="1:17" ht="25.15" customHeight="1" x14ac:dyDescent="0.15">
      <c r="A1017" s="1143">
        <v>953919</v>
      </c>
      <c r="B1017" s="1143"/>
      <c r="C1017" s="1143"/>
      <c r="D1017" s="1143"/>
      <c r="E1017" s="1143"/>
      <c r="F1017" s="1143"/>
      <c r="H1017" s="657">
        <v>953919</v>
      </c>
      <c r="I1017" s="658" t="s">
        <v>1328</v>
      </c>
      <c r="J1017" s="855"/>
      <c r="K1017" s="740"/>
      <c r="L1017" s="856"/>
      <c r="M1017" s="856" t="s">
        <v>1566</v>
      </c>
      <c r="N1017" s="857"/>
      <c r="O1017" s="659">
        <v>41800</v>
      </c>
      <c r="P1017" s="659">
        <v>46409.000000000007</v>
      </c>
    </row>
    <row r="1018" spans="1:17" ht="25.15" customHeight="1" x14ac:dyDescent="0.15">
      <c r="A1018" s="1143"/>
      <c r="B1018" s="1143"/>
      <c r="C1018" s="1143"/>
      <c r="D1018" s="1143"/>
      <c r="E1018" s="1143"/>
      <c r="F1018" s="1143"/>
      <c r="H1018" s="599" t="s">
        <v>1492</v>
      </c>
      <c r="I1018" s="662"/>
      <c r="J1018" s="855"/>
      <c r="K1018" s="740"/>
      <c r="L1018" s="856"/>
      <c r="M1018" s="856"/>
      <c r="N1018" s="857"/>
      <c r="O1018" s="592"/>
      <c r="P1018" s="592"/>
    </row>
    <row r="1019" spans="1:17" ht="25.15" customHeight="1" x14ac:dyDescent="0.15">
      <c r="A1019" s="1143">
        <v>953218</v>
      </c>
      <c r="B1019" s="1143"/>
      <c r="C1019" s="1143"/>
      <c r="D1019" s="1143"/>
      <c r="E1019" s="1143"/>
      <c r="F1019" s="1143"/>
      <c r="H1019" s="660">
        <v>953218</v>
      </c>
      <c r="I1019" s="661" t="s">
        <v>206</v>
      </c>
      <c r="J1019" s="855"/>
      <c r="K1019" s="740"/>
      <c r="L1019" s="856"/>
      <c r="M1019" s="856" t="s">
        <v>1566</v>
      </c>
      <c r="N1019" s="857"/>
      <c r="O1019" s="659">
        <v>52800</v>
      </c>
      <c r="P1019" s="659">
        <v>58619.000000000007</v>
      </c>
    </row>
    <row r="1020" spans="1:17" ht="25.15" customHeight="1" x14ac:dyDescent="0.15">
      <c r="A1020" s="1143">
        <v>953224</v>
      </c>
      <c r="B1020" s="1143"/>
      <c r="C1020" s="1143"/>
      <c r="D1020" s="1143"/>
      <c r="E1020" s="1143"/>
      <c r="F1020" s="1143"/>
      <c r="H1020" s="660">
        <v>953224</v>
      </c>
      <c r="I1020" s="661" t="s">
        <v>642</v>
      </c>
      <c r="J1020" s="855"/>
      <c r="K1020" s="740"/>
      <c r="L1020" s="856"/>
      <c r="M1020" s="856" t="s">
        <v>1566</v>
      </c>
      <c r="N1020" s="857"/>
      <c r="O1020" s="659">
        <v>47300</v>
      </c>
      <c r="P1020" s="659">
        <v>52514.000000000007</v>
      </c>
    </row>
    <row r="1021" spans="1:17" ht="25.15" customHeight="1" x14ac:dyDescent="0.15">
      <c r="A1021" s="1143">
        <v>953219</v>
      </c>
      <c r="B1021" s="1143"/>
      <c r="C1021" s="1143"/>
      <c r="D1021" s="1143"/>
      <c r="E1021" s="1143"/>
      <c r="F1021" s="1143"/>
      <c r="H1021" s="585">
        <v>953219</v>
      </c>
      <c r="I1021" s="646" t="s">
        <v>643</v>
      </c>
      <c r="J1021" s="855"/>
      <c r="K1021" s="740"/>
      <c r="L1021" s="856"/>
      <c r="M1021" s="856" t="s">
        <v>1566</v>
      </c>
      <c r="N1021" s="857"/>
      <c r="O1021" s="594">
        <v>52800</v>
      </c>
      <c r="P1021" s="594">
        <v>58619.000000000007</v>
      </c>
    </row>
    <row r="1022" spans="1:17" ht="25.15" customHeight="1" x14ac:dyDescent="0.15">
      <c r="A1022" s="1143">
        <v>953349</v>
      </c>
      <c r="B1022" s="1143"/>
      <c r="C1022" s="1143"/>
      <c r="D1022" s="1143"/>
      <c r="E1022" s="1143"/>
      <c r="F1022" s="1143"/>
      <c r="H1022" s="660">
        <v>953349</v>
      </c>
      <c r="I1022" s="661" t="s">
        <v>1329</v>
      </c>
      <c r="J1022" s="855"/>
      <c r="K1022" s="740"/>
      <c r="L1022" s="856"/>
      <c r="M1022" s="856" t="s">
        <v>1566</v>
      </c>
      <c r="N1022" s="857"/>
      <c r="O1022" s="659">
        <v>52800</v>
      </c>
      <c r="P1022" s="659">
        <v>58619.000000000007</v>
      </c>
    </row>
    <row r="1023" spans="1:17" ht="25.15" customHeight="1" x14ac:dyDescent="0.15">
      <c r="A1023" s="1143"/>
      <c r="B1023" s="1143"/>
      <c r="C1023" s="1143"/>
      <c r="D1023" s="1143"/>
      <c r="E1023" s="1143"/>
      <c r="F1023" s="1143"/>
      <c r="H1023" s="600" t="s">
        <v>1493</v>
      </c>
      <c r="I1023" s="671"/>
      <c r="J1023" s="855"/>
      <c r="K1023" s="740"/>
      <c r="L1023" s="856"/>
      <c r="M1023" s="856"/>
      <c r="N1023" s="857"/>
      <c r="O1023" s="592"/>
      <c r="P1023" s="592"/>
    </row>
    <row r="1024" spans="1:17" ht="25.15" customHeight="1" x14ac:dyDescent="0.15">
      <c r="A1024" s="1143">
        <v>953037</v>
      </c>
      <c r="B1024" s="1143"/>
      <c r="C1024" s="1143"/>
      <c r="D1024" s="1143"/>
      <c r="E1024" s="1143"/>
      <c r="F1024" s="1143"/>
      <c r="H1024" s="660">
        <v>953037</v>
      </c>
      <c r="I1024" s="661" t="s">
        <v>644</v>
      </c>
      <c r="J1024" s="855"/>
      <c r="K1024" s="740"/>
      <c r="L1024" s="856"/>
      <c r="M1024" s="856" t="s">
        <v>1566</v>
      </c>
      <c r="N1024" s="857"/>
      <c r="O1024" s="659">
        <v>41800</v>
      </c>
      <c r="P1024" s="659">
        <v>46409.000000000007</v>
      </c>
    </row>
    <row r="1025" spans="1:16" ht="25.15" customHeight="1" x14ac:dyDescent="0.15">
      <c r="A1025" s="1143">
        <v>953054</v>
      </c>
      <c r="B1025" s="1143"/>
      <c r="C1025" s="1143"/>
      <c r="D1025" s="1143"/>
      <c r="E1025" s="1143"/>
      <c r="F1025" s="1143"/>
      <c r="H1025" s="660">
        <v>953054</v>
      </c>
      <c r="I1025" s="661" t="s">
        <v>645</v>
      </c>
      <c r="J1025" s="855"/>
      <c r="K1025" s="740"/>
      <c r="L1025" s="856"/>
      <c r="M1025" s="856" t="s">
        <v>1566</v>
      </c>
      <c r="N1025" s="857"/>
      <c r="O1025" s="659">
        <v>33000</v>
      </c>
      <c r="P1025" s="659">
        <v>36641</v>
      </c>
    </row>
    <row r="1026" spans="1:16" ht="25.15" customHeight="1" x14ac:dyDescent="0.15">
      <c r="A1026" s="1143">
        <v>953048</v>
      </c>
      <c r="B1026" s="1143"/>
      <c r="C1026" s="1143"/>
      <c r="D1026" s="1143"/>
      <c r="E1026" s="1143"/>
      <c r="F1026" s="1143"/>
      <c r="H1026" s="657">
        <v>953048</v>
      </c>
      <c r="I1026" s="658" t="s">
        <v>646</v>
      </c>
      <c r="J1026" s="855"/>
      <c r="K1026" s="740"/>
      <c r="L1026" s="856"/>
      <c r="M1026" s="856" t="s">
        <v>1566</v>
      </c>
      <c r="N1026" s="857"/>
      <c r="O1026" s="659">
        <v>52800</v>
      </c>
      <c r="P1026" s="659">
        <v>58619.000000000007</v>
      </c>
    </row>
    <row r="1027" spans="1:16" ht="25.15" customHeight="1" x14ac:dyDescent="0.15">
      <c r="A1027" s="1143">
        <v>953333</v>
      </c>
      <c r="B1027" s="1143"/>
      <c r="C1027" s="1143"/>
      <c r="D1027" s="1143"/>
      <c r="E1027" s="1143"/>
      <c r="F1027" s="1143"/>
      <c r="H1027" s="657">
        <v>953333</v>
      </c>
      <c r="I1027" s="672" t="s">
        <v>647</v>
      </c>
      <c r="J1027" s="855"/>
      <c r="K1027" s="740"/>
      <c r="L1027" s="856"/>
      <c r="M1027" s="856" t="s">
        <v>1566</v>
      </c>
      <c r="N1027" s="857"/>
      <c r="O1027" s="659">
        <v>52800</v>
      </c>
      <c r="P1027" s="659">
        <v>58619.000000000007</v>
      </c>
    </row>
    <row r="1028" spans="1:16" ht="25.15" customHeight="1" x14ac:dyDescent="0.15">
      <c r="A1028" s="1143"/>
      <c r="B1028" s="1143"/>
      <c r="C1028" s="1143"/>
      <c r="D1028" s="1143"/>
      <c r="E1028" s="1143"/>
      <c r="F1028" s="1143"/>
      <c r="H1028" s="673" t="s">
        <v>1494</v>
      </c>
      <c r="I1028" s="718"/>
      <c r="J1028" s="855"/>
      <c r="K1028" s="740"/>
      <c r="L1028" s="856"/>
      <c r="M1028" s="856"/>
      <c r="N1028" s="857"/>
      <c r="O1028" s="592"/>
      <c r="P1028" s="592"/>
    </row>
    <row r="1029" spans="1:16" ht="25.15" customHeight="1" x14ac:dyDescent="0.15">
      <c r="A1029" s="1143">
        <v>954030</v>
      </c>
      <c r="B1029" s="1143"/>
      <c r="C1029" s="1143"/>
      <c r="D1029" s="1143"/>
      <c r="E1029" s="1143"/>
      <c r="F1029" s="1143"/>
      <c r="H1029" s="660">
        <v>954030</v>
      </c>
      <c r="I1029" s="661" t="s">
        <v>1330</v>
      </c>
      <c r="J1029" s="855"/>
      <c r="K1029" s="740"/>
      <c r="L1029" s="856"/>
      <c r="M1029" s="856" t="s">
        <v>1566</v>
      </c>
      <c r="N1029" s="857"/>
      <c r="O1029" s="659">
        <v>47300</v>
      </c>
      <c r="P1029" s="659">
        <v>52514.000000000007</v>
      </c>
    </row>
    <row r="1030" spans="1:16" ht="25.15" customHeight="1" x14ac:dyDescent="0.15">
      <c r="A1030" s="1143">
        <v>953247</v>
      </c>
      <c r="B1030" s="1143"/>
      <c r="C1030" s="1143"/>
      <c r="D1030" s="1143"/>
      <c r="E1030" s="1143"/>
      <c r="F1030" s="1143"/>
      <c r="H1030" s="660">
        <v>953247</v>
      </c>
      <c r="I1030" s="661" t="s">
        <v>1579</v>
      </c>
      <c r="J1030" s="855"/>
      <c r="K1030" s="740"/>
      <c r="L1030" s="856"/>
      <c r="M1030" s="856" t="s">
        <v>1566</v>
      </c>
      <c r="N1030" s="857"/>
      <c r="O1030" s="659">
        <v>47300</v>
      </c>
      <c r="P1030" s="659">
        <v>52514.000000000007</v>
      </c>
    </row>
    <row r="1031" spans="1:16" ht="25.15" customHeight="1" x14ac:dyDescent="0.15">
      <c r="A1031" s="1143">
        <v>953923</v>
      </c>
      <c r="B1031" s="1143"/>
      <c r="C1031" s="1143"/>
      <c r="D1031" s="1143"/>
      <c r="E1031" s="1143"/>
      <c r="F1031" s="1143"/>
      <c r="H1031" s="657">
        <v>953923</v>
      </c>
      <c r="I1031" s="658" t="s">
        <v>1331</v>
      </c>
      <c r="J1031" s="855"/>
      <c r="K1031" s="740"/>
      <c r="L1031" s="856"/>
      <c r="M1031" s="856" t="s">
        <v>1566</v>
      </c>
      <c r="N1031" s="857"/>
      <c r="O1031" s="659">
        <v>59950</v>
      </c>
      <c r="P1031" s="659">
        <v>66561</v>
      </c>
    </row>
    <row r="1032" spans="1:16" ht="25.15" customHeight="1" x14ac:dyDescent="0.15">
      <c r="A1032" s="1143">
        <v>953348</v>
      </c>
      <c r="B1032" s="1143"/>
      <c r="C1032" s="1143"/>
      <c r="D1032" s="1143"/>
      <c r="E1032" s="1143"/>
      <c r="F1032" s="1143"/>
      <c r="H1032" s="660">
        <v>953348</v>
      </c>
      <c r="I1032" s="661" t="s">
        <v>1332</v>
      </c>
      <c r="J1032" s="855"/>
      <c r="K1032" s="740"/>
      <c r="L1032" s="856"/>
      <c r="M1032" s="856" t="s">
        <v>1566</v>
      </c>
      <c r="N1032" s="857"/>
      <c r="O1032" s="659">
        <v>52800</v>
      </c>
      <c r="P1032" s="659">
        <v>58619.000000000007</v>
      </c>
    </row>
    <row r="1033" spans="1:16" ht="25.15" customHeight="1" x14ac:dyDescent="0.15">
      <c r="A1033" s="1143">
        <v>953061</v>
      </c>
      <c r="B1033" s="1143"/>
      <c r="C1033" s="1143"/>
      <c r="D1033" s="1143"/>
      <c r="E1033" s="1143"/>
      <c r="F1033" s="1143"/>
      <c r="H1033" s="657">
        <v>953061</v>
      </c>
      <c r="I1033" s="658" t="s">
        <v>648</v>
      </c>
      <c r="J1033" s="855"/>
      <c r="K1033" s="740"/>
      <c r="L1033" s="856"/>
      <c r="M1033" s="856" t="s">
        <v>1566</v>
      </c>
      <c r="N1033" s="857"/>
      <c r="O1033" s="659">
        <v>52800</v>
      </c>
      <c r="P1033" s="659">
        <v>58619.000000000007</v>
      </c>
    </row>
    <row r="1034" spans="1:16" ht="25.15" customHeight="1" x14ac:dyDescent="0.15">
      <c r="A1034" s="1143">
        <v>953918</v>
      </c>
      <c r="B1034" s="1143"/>
      <c r="C1034" s="1143"/>
      <c r="D1034" s="1143"/>
      <c r="E1034" s="1143"/>
      <c r="F1034" s="1143"/>
      <c r="H1034" s="660">
        <v>953918</v>
      </c>
      <c r="I1034" s="661" t="s">
        <v>649</v>
      </c>
      <c r="J1034" s="855"/>
      <c r="K1034" s="740"/>
      <c r="L1034" s="856"/>
      <c r="M1034" s="856" t="s">
        <v>1566</v>
      </c>
      <c r="N1034" s="857"/>
      <c r="O1034" s="659">
        <v>55000</v>
      </c>
      <c r="P1034" s="659">
        <v>61061.000000000007</v>
      </c>
    </row>
    <row r="1035" spans="1:16" ht="25.15" customHeight="1" x14ac:dyDescent="0.15">
      <c r="A1035" s="1143">
        <v>953047</v>
      </c>
      <c r="B1035" s="1143"/>
      <c r="C1035" s="1143"/>
      <c r="D1035" s="1143"/>
      <c r="E1035" s="1143"/>
      <c r="F1035" s="1143"/>
      <c r="H1035" s="657">
        <v>953047</v>
      </c>
      <c r="I1035" s="661" t="s">
        <v>650</v>
      </c>
      <c r="J1035" s="855"/>
      <c r="K1035" s="740"/>
      <c r="L1035" s="856"/>
      <c r="M1035" s="856" t="s">
        <v>1566</v>
      </c>
      <c r="N1035" s="857"/>
      <c r="O1035" s="659">
        <v>52800</v>
      </c>
      <c r="P1035" s="659">
        <v>58619.000000000007</v>
      </c>
    </row>
    <row r="1036" spans="1:16" ht="25.15" customHeight="1" x14ac:dyDescent="0.15">
      <c r="A1036" s="1143">
        <v>953050</v>
      </c>
      <c r="B1036" s="1143"/>
      <c r="C1036" s="1143"/>
      <c r="D1036" s="1143"/>
      <c r="E1036" s="1143"/>
      <c r="F1036" s="1143"/>
      <c r="H1036" s="660">
        <v>953050</v>
      </c>
      <c r="I1036" s="661" t="s">
        <v>651</v>
      </c>
      <c r="J1036" s="855"/>
      <c r="K1036" s="740"/>
      <c r="L1036" s="856"/>
      <c r="M1036" s="856" t="s">
        <v>1566</v>
      </c>
      <c r="N1036" s="857"/>
      <c r="O1036" s="659">
        <v>52800</v>
      </c>
      <c r="P1036" s="659">
        <v>58619.000000000007</v>
      </c>
    </row>
    <row r="1037" spans="1:16" ht="25.15" customHeight="1" x14ac:dyDescent="0.15">
      <c r="A1037" s="1143">
        <v>953241</v>
      </c>
      <c r="B1037" s="1143"/>
      <c r="C1037" s="1143"/>
      <c r="D1037" s="1143"/>
      <c r="E1037" s="1143"/>
      <c r="F1037" s="1143"/>
      <c r="H1037" s="660">
        <v>953241</v>
      </c>
      <c r="I1037" s="661" t="s">
        <v>652</v>
      </c>
      <c r="J1037" s="855"/>
      <c r="K1037" s="740"/>
      <c r="L1037" s="856"/>
      <c r="M1037" s="856" t="s">
        <v>1566</v>
      </c>
      <c r="N1037" s="857"/>
      <c r="O1037" s="659">
        <v>47300</v>
      </c>
      <c r="P1037" s="659">
        <v>52514.000000000007</v>
      </c>
    </row>
    <row r="1038" spans="1:16" ht="25.15" customHeight="1" x14ac:dyDescent="0.15">
      <c r="A1038" s="1143">
        <v>953246</v>
      </c>
      <c r="B1038" s="1143"/>
      <c r="C1038" s="1143"/>
      <c r="D1038" s="1143"/>
      <c r="E1038" s="1143"/>
      <c r="F1038" s="1143"/>
      <c r="H1038" s="660">
        <v>953246</v>
      </c>
      <c r="I1038" s="661" t="s">
        <v>1333</v>
      </c>
      <c r="J1038" s="855"/>
      <c r="K1038" s="740"/>
      <c r="L1038" s="856"/>
      <c r="M1038" s="856" t="s">
        <v>1566</v>
      </c>
      <c r="N1038" s="857"/>
      <c r="O1038" s="659">
        <v>52800</v>
      </c>
      <c r="P1038" s="659">
        <v>58619.000000000007</v>
      </c>
    </row>
    <row r="1039" spans="1:16" ht="25.15" customHeight="1" x14ac:dyDescent="0.15">
      <c r="A1039" s="1143"/>
      <c r="B1039" s="1143"/>
      <c r="C1039" s="1143"/>
      <c r="D1039" s="1143"/>
      <c r="E1039" s="1143"/>
      <c r="F1039" s="1143"/>
      <c r="H1039" s="599" t="s">
        <v>1334</v>
      </c>
      <c r="I1039" s="662"/>
      <c r="J1039" s="855"/>
      <c r="K1039" s="740"/>
      <c r="L1039" s="856"/>
      <c r="M1039" s="856"/>
      <c r="N1039" s="857"/>
      <c r="O1039" s="592"/>
      <c r="P1039" s="592"/>
    </row>
    <row r="1040" spans="1:16" ht="25.15" customHeight="1" x14ac:dyDescent="0.15">
      <c r="A1040" s="1143">
        <v>959011</v>
      </c>
      <c r="B1040" s="1143"/>
      <c r="C1040" s="1143"/>
      <c r="D1040" s="1143"/>
      <c r="E1040" s="1143"/>
      <c r="F1040" s="1143"/>
      <c r="H1040" s="660">
        <v>959011</v>
      </c>
      <c r="I1040" s="661" t="s">
        <v>207</v>
      </c>
      <c r="J1040" s="855"/>
      <c r="K1040" s="740"/>
      <c r="L1040" s="856"/>
      <c r="M1040" s="856"/>
      <c r="N1040" s="857"/>
      <c r="O1040" s="659">
        <v>2750</v>
      </c>
      <c r="P1040" s="659">
        <v>3069</v>
      </c>
    </row>
    <row r="1041" spans="1:16" ht="25.15" customHeight="1" x14ac:dyDescent="0.15">
      <c r="A1041" s="1143">
        <v>959012</v>
      </c>
      <c r="B1041" s="1143"/>
      <c r="C1041" s="1143"/>
      <c r="D1041" s="1143"/>
      <c r="E1041" s="1143"/>
      <c r="F1041" s="1143"/>
      <c r="H1041" s="660">
        <v>959012</v>
      </c>
      <c r="I1041" s="661" t="s">
        <v>208</v>
      </c>
      <c r="J1041" s="855"/>
      <c r="K1041" s="740"/>
      <c r="L1041" s="856"/>
      <c r="M1041" s="856"/>
      <c r="N1041" s="857"/>
      <c r="O1041" s="659">
        <v>3300</v>
      </c>
      <c r="P1041" s="659">
        <v>3674.0000000000005</v>
      </c>
    </row>
    <row r="1042" spans="1:16" ht="25.15" customHeight="1" x14ac:dyDescent="0.15">
      <c r="A1042" s="1143">
        <v>959013</v>
      </c>
      <c r="B1042" s="1143"/>
      <c r="C1042" s="1143"/>
      <c r="D1042" s="1143"/>
      <c r="E1042" s="1143"/>
      <c r="F1042" s="1143"/>
      <c r="H1042" s="660">
        <v>959013</v>
      </c>
      <c r="I1042" s="661" t="s">
        <v>209</v>
      </c>
      <c r="J1042" s="855"/>
      <c r="K1042" s="740"/>
      <c r="L1042" s="856"/>
      <c r="M1042" s="856"/>
      <c r="N1042" s="857"/>
      <c r="O1042" s="659">
        <v>3300</v>
      </c>
      <c r="P1042" s="659">
        <v>3674.0000000000005</v>
      </c>
    </row>
    <row r="1043" spans="1:16" ht="25.15" customHeight="1" x14ac:dyDescent="0.15">
      <c r="A1043" s="1143">
        <v>959014</v>
      </c>
      <c r="B1043" s="1143"/>
      <c r="C1043" s="1143"/>
      <c r="D1043" s="1143"/>
      <c r="E1043" s="1143"/>
      <c r="F1043" s="1143"/>
      <c r="H1043" s="660">
        <v>959014</v>
      </c>
      <c r="I1043" s="661" t="s">
        <v>210</v>
      </c>
      <c r="J1043" s="855"/>
      <c r="K1043" s="740"/>
      <c r="L1043" s="856"/>
      <c r="M1043" s="856"/>
      <c r="N1043" s="857"/>
      <c r="O1043" s="659">
        <v>3850</v>
      </c>
      <c r="P1043" s="659">
        <v>4290</v>
      </c>
    </row>
    <row r="1044" spans="1:16" ht="25.15" customHeight="1" x14ac:dyDescent="0.15">
      <c r="A1044" s="1146">
        <v>959015</v>
      </c>
      <c r="B1044" s="1146"/>
      <c r="C1044" s="1146"/>
      <c r="D1044" s="1146"/>
      <c r="E1044" s="1146"/>
      <c r="F1044" s="1146"/>
      <c r="H1044" s="793">
        <v>959015</v>
      </c>
      <c r="I1044" s="794" t="s">
        <v>211</v>
      </c>
      <c r="J1044" s="858"/>
      <c r="K1044" s="839"/>
      <c r="L1044" s="859"/>
      <c r="M1044" s="859"/>
      <c r="N1044" s="860"/>
      <c r="O1044" s="674">
        <v>3850</v>
      </c>
      <c r="P1044" s="674">
        <v>4290</v>
      </c>
    </row>
    <row r="1045" spans="1:16" ht="25.15" customHeight="1" x14ac:dyDescent="0.15">
      <c r="A1045" s="1146"/>
      <c r="B1045" s="1146"/>
      <c r="C1045" s="1146"/>
      <c r="D1045" s="1146"/>
      <c r="E1045" s="1146"/>
      <c r="F1045" s="1146"/>
      <c r="H1045" s="781"/>
      <c r="I1045" s="651"/>
      <c r="J1045" s="861"/>
      <c r="K1045" s="828"/>
      <c r="L1045" s="862"/>
      <c r="M1045" s="862"/>
      <c r="N1045" s="862"/>
      <c r="O1045" s="651"/>
      <c r="P1045" s="651"/>
    </row>
    <row r="1046" spans="1:16" ht="25.15" customHeight="1" x14ac:dyDescent="0.2">
      <c r="A1046" s="1144"/>
      <c r="B1046" s="1144"/>
      <c r="C1046" s="1144"/>
      <c r="D1046" s="1144"/>
      <c r="E1046" s="1144"/>
      <c r="F1046" s="1144"/>
      <c r="H1046" s="797" t="s">
        <v>902</v>
      </c>
      <c r="I1046" s="603"/>
      <c r="J1046" s="572"/>
      <c r="K1046" s="863"/>
      <c r="L1046" s="571"/>
      <c r="M1046" s="571"/>
      <c r="N1046" s="571"/>
      <c r="O1046" s="749"/>
      <c r="P1046" s="749"/>
    </row>
    <row r="1047" spans="1:16" ht="25.15" customHeight="1" x14ac:dyDescent="0.2">
      <c r="A1047" s="1144"/>
      <c r="B1047" s="1144"/>
      <c r="C1047" s="1144"/>
      <c r="D1047" s="1144"/>
      <c r="E1047" s="1144"/>
      <c r="F1047" s="1144"/>
      <c r="H1047" s="798" t="s">
        <v>1335</v>
      </c>
      <c r="I1047" s="622"/>
      <c r="J1047" s="572"/>
      <c r="K1047" s="864"/>
      <c r="L1047" s="571"/>
      <c r="M1047" s="571"/>
      <c r="N1047" s="571"/>
      <c r="O1047" s="799"/>
      <c r="P1047" s="799"/>
    </row>
    <row r="1048" spans="1:16" ht="25.15" customHeight="1" x14ac:dyDescent="0.15">
      <c r="A1048" s="1155"/>
      <c r="B1048" s="1143"/>
      <c r="C1048" s="1143"/>
      <c r="D1048" s="1143"/>
      <c r="E1048" s="1143"/>
      <c r="F1048" s="1156"/>
      <c r="H1048" s="820" t="s">
        <v>1180</v>
      </c>
      <c r="I1048" s="821"/>
      <c r="J1048" s="865"/>
      <c r="K1048" s="866"/>
      <c r="L1048" s="867"/>
      <c r="M1048" s="867"/>
      <c r="N1048" s="867"/>
      <c r="O1048" s="822"/>
      <c r="P1048" s="822"/>
    </row>
    <row r="1049" spans="1:16" ht="25.15" customHeight="1" thickBot="1" x14ac:dyDescent="0.2">
      <c r="A1049" s="1143" t="s">
        <v>1067</v>
      </c>
      <c r="B1049" s="1143"/>
      <c r="C1049" s="1143"/>
      <c r="D1049" s="1143"/>
      <c r="E1049" s="1143"/>
      <c r="F1049" s="1143"/>
      <c r="H1049" s="795" t="s">
        <v>1181</v>
      </c>
      <c r="I1049" s="722" t="s">
        <v>903</v>
      </c>
      <c r="J1049" s="868"/>
      <c r="K1049" s="869"/>
      <c r="L1049" s="870"/>
      <c r="M1049" s="870"/>
      <c r="N1049" s="871"/>
      <c r="O1049" s="796">
        <v>3190.0000000000005</v>
      </c>
      <c r="P1049" s="796">
        <v>3542</v>
      </c>
    </row>
    <row r="1050" spans="1:16" ht="25.15" customHeight="1" thickBot="1" x14ac:dyDescent="0.2">
      <c r="A1050" s="1143" t="s">
        <v>1068</v>
      </c>
      <c r="B1050" s="1143"/>
      <c r="C1050" s="1143"/>
      <c r="D1050" s="1143"/>
      <c r="E1050" s="1143"/>
      <c r="F1050" s="1143"/>
      <c r="H1050" s="606" t="s">
        <v>1182</v>
      </c>
      <c r="I1050" s="719" t="s">
        <v>904</v>
      </c>
      <c r="J1050" s="855"/>
      <c r="K1050" s="742"/>
      <c r="L1050" s="856"/>
      <c r="M1050" s="856"/>
      <c r="N1050" s="857"/>
      <c r="O1050" s="607">
        <v>2255</v>
      </c>
      <c r="P1050" s="607">
        <v>2508</v>
      </c>
    </row>
    <row r="1051" spans="1:16" ht="25.15" customHeight="1" thickBot="1" x14ac:dyDescent="0.2">
      <c r="A1051" s="1143" t="s">
        <v>1069</v>
      </c>
      <c r="B1051" s="1143"/>
      <c r="C1051" s="1143"/>
      <c r="D1051" s="1143"/>
      <c r="E1051" s="1143"/>
      <c r="F1051" s="1143"/>
      <c r="H1051" s="606" t="s">
        <v>1183</v>
      </c>
      <c r="I1051" s="719" t="s">
        <v>905</v>
      </c>
      <c r="J1051" s="855"/>
      <c r="K1051" s="742"/>
      <c r="L1051" s="856"/>
      <c r="M1051" s="856"/>
      <c r="N1051" s="857"/>
      <c r="O1051" s="607">
        <v>1661.0000000000002</v>
      </c>
      <c r="P1051" s="607">
        <v>1848</v>
      </c>
    </row>
    <row r="1052" spans="1:16" ht="25.15" customHeight="1" thickBot="1" x14ac:dyDescent="0.2">
      <c r="A1052" s="1143" t="s">
        <v>1070</v>
      </c>
      <c r="B1052" s="1143"/>
      <c r="C1052" s="1143"/>
      <c r="D1052" s="1143"/>
      <c r="E1052" s="1143"/>
      <c r="F1052" s="1143"/>
      <c r="H1052" s="606" t="s">
        <v>1184</v>
      </c>
      <c r="I1052" s="719" t="s">
        <v>906</v>
      </c>
      <c r="J1052" s="855"/>
      <c r="K1052" s="742"/>
      <c r="L1052" s="856"/>
      <c r="M1052" s="856"/>
      <c r="N1052" s="857"/>
      <c r="O1052" s="607">
        <v>957.00000000000011</v>
      </c>
      <c r="P1052" s="607">
        <v>1067</v>
      </c>
    </row>
    <row r="1053" spans="1:16" ht="25.15" customHeight="1" thickBot="1" x14ac:dyDescent="0.2">
      <c r="A1053" s="1143" t="s">
        <v>1071</v>
      </c>
      <c r="B1053" s="1143"/>
      <c r="C1053" s="1143"/>
      <c r="D1053" s="1143"/>
      <c r="E1053" s="1143"/>
      <c r="F1053" s="1143"/>
      <c r="H1053" s="608" t="s">
        <v>1185</v>
      </c>
      <c r="I1053" s="719" t="s">
        <v>907</v>
      </c>
      <c r="J1053" s="855"/>
      <c r="K1053" s="742"/>
      <c r="L1053" s="856"/>
      <c r="M1053" s="856"/>
      <c r="N1053" s="857"/>
      <c r="O1053" s="607">
        <v>275</v>
      </c>
      <c r="P1053" s="607">
        <v>308</v>
      </c>
    </row>
    <row r="1054" spans="1:16" ht="25.15" customHeight="1" x14ac:dyDescent="0.15">
      <c r="A1054" s="1143" t="s">
        <v>1072</v>
      </c>
      <c r="B1054" s="1143"/>
      <c r="C1054" s="1143"/>
      <c r="D1054" s="1143"/>
      <c r="E1054" s="1143"/>
      <c r="F1054" s="1143"/>
      <c r="H1054" s="605" t="s">
        <v>1186</v>
      </c>
      <c r="I1054" s="719" t="s">
        <v>908</v>
      </c>
      <c r="J1054" s="855"/>
      <c r="K1054" s="742"/>
      <c r="L1054" s="856"/>
      <c r="M1054" s="856"/>
      <c r="N1054" s="857"/>
      <c r="O1054" s="607">
        <v>4213</v>
      </c>
      <c r="P1054" s="607">
        <v>4686</v>
      </c>
    </row>
    <row r="1055" spans="1:16" ht="25.15" customHeight="1" x14ac:dyDescent="0.15">
      <c r="A1055" s="1143" t="s">
        <v>1073</v>
      </c>
      <c r="B1055" s="1143"/>
      <c r="C1055" s="1143"/>
      <c r="D1055" s="1143"/>
      <c r="E1055" s="1143"/>
      <c r="F1055" s="1143"/>
      <c r="H1055" s="606" t="s">
        <v>1187</v>
      </c>
      <c r="I1055" s="720" t="s">
        <v>909</v>
      </c>
      <c r="J1055" s="855"/>
      <c r="K1055" s="742"/>
      <c r="L1055" s="856"/>
      <c r="M1055" s="856"/>
      <c r="N1055" s="857"/>
      <c r="O1055" s="607">
        <v>3102.0000000000005</v>
      </c>
      <c r="P1055" s="607">
        <v>3454</v>
      </c>
    </row>
    <row r="1056" spans="1:16" ht="25.15" customHeight="1" x14ac:dyDescent="0.15">
      <c r="A1056" s="1143" t="s">
        <v>1074</v>
      </c>
      <c r="B1056" s="1143"/>
      <c r="C1056" s="1143"/>
      <c r="D1056" s="1143"/>
      <c r="E1056" s="1143"/>
      <c r="F1056" s="1143"/>
      <c r="H1056" s="606" t="s">
        <v>1188</v>
      </c>
      <c r="I1056" s="720" t="s">
        <v>910</v>
      </c>
      <c r="J1056" s="855"/>
      <c r="K1056" s="742"/>
      <c r="L1056" s="856"/>
      <c r="M1056" s="856"/>
      <c r="N1056" s="857"/>
      <c r="O1056" s="607">
        <v>2387</v>
      </c>
      <c r="P1056" s="607">
        <v>2651</v>
      </c>
    </row>
    <row r="1057" spans="1:16" ht="25.15" customHeight="1" x14ac:dyDescent="0.15">
      <c r="A1057" s="1143" t="s">
        <v>1075</v>
      </c>
      <c r="B1057" s="1143"/>
      <c r="C1057" s="1143"/>
      <c r="D1057" s="1143"/>
      <c r="E1057" s="1143"/>
      <c r="F1057" s="1143"/>
      <c r="H1057" s="606" t="s">
        <v>1189</v>
      </c>
      <c r="I1057" s="720" t="s">
        <v>911</v>
      </c>
      <c r="J1057" s="855"/>
      <c r="K1057" s="742"/>
      <c r="L1057" s="856"/>
      <c r="M1057" s="856"/>
      <c r="N1057" s="857"/>
      <c r="O1057" s="607">
        <v>1540.0000000000002</v>
      </c>
      <c r="P1057" s="607">
        <v>1716</v>
      </c>
    </row>
    <row r="1058" spans="1:16" ht="25.15" customHeight="1" thickBot="1" x14ac:dyDescent="0.2">
      <c r="A1058" s="1143" t="s">
        <v>1076</v>
      </c>
      <c r="B1058" s="1143"/>
      <c r="C1058" s="1143"/>
      <c r="D1058" s="1143"/>
      <c r="E1058" s="1143"/>
      <c r="F1058" s="1143"/>
      <c r="H1058" s="608" t="s">
        <v>1190</v>
      </c>
      <c r="I1058" s="721" t="s">
        <v>912</v>
      </c>
      <c r="J1058" s="855"/>
      <c r="K1058" s="742"/>
      <c r="L1058" s="856"/>
      <c r="M1058" s="856"/>
      <c r="N1058" s="857"/>
      <c r="O1058" s="607">
        <v>715.00000000000011</v>
      </c>
      <c r="P1058" s="607">
        <v>803</v>
      </c>
    </row>
    <row r="1059" spans="1:16" ht="25.15" customHeight="1" x14ac:dyDescent="0.15">
      <c r="A1059" s="1143" t="s">
        <v>1077</v>
      </c>
      <c r="B1059" s="1143"/>
      <c r="C1059" s="1143"/>
      <c r="D1059" s="1143"/>
      <c r="E1059" s="1143"/>
      <c r="F1059" s="1143"/>
      <c r="H1059" s="605" t="s">
        <v>1191</v>
      </c>
      <c r="I1059" s="722" t="s">
        <v>1495</v>
      </c>
      <c r="J1059" s="855"/>
      <c r="K1059" s="742"/>
      <c r="L1059" s="856"/>
      <c r="M1059" s="856"/>
      <c r="N1059" s="857"/>
      <c r="O1059" s="607">
        <v>5258</v>
      </c>
      <c r="P1059" s="607">
        <v>5841</v>
      </c>
    </row>
    <row r="1060" spans="1:16" ht="25.15" customHeight="1" x14ac:dyDescent="0.15">
      <c r="A1060" s="1143" t="s">
        <v>1078</v>
      </c>
      <c r="B1060" s="1143"/>
      <c r="C1060" s="1143"/>
      <c r="D1060" s="1143"/>
      <c r="E1060" s="1143"/>
      <c r="F1060" s="1143"/>
      <c r="H1060" s="606" t="s">
        <v>1192</v>
      </c>
      <c r="I1060" s="720" t="s">
        <v>1496</v>
      </c>
      <c r="J1060" s="855"/>
      <c r="K1060" s="742"/>
      <c r="L1060" s="856"/>
      <c r="M1060" s="856"/>
      <c r="N1060" s="857"/>
      <c r="O1060" s="607">
        <v>3949.0000000000005</v>
      </c>
      <c r="P1060" s="607">
        <v>4389</v>
      </c>
    </row>
    <row r="1061" spans="1:16" ht="25.15" customHeight="1" x14ac:dyDescent="0.15">
      <c r="A1061" s="1143" t="s">
        <v>1079</v>
      </c>
      <c r="B1061" s="1143"/>
      <c r="C1061" s="1143"/>
      <c r="D1061" s="1143"/>
      <c r="E1061" s="1143"/>
      <c r="F1061" s="1143"/>
      <c r="H1061" s="606" t="s">
        <v>1193</v>
      </c>
      <c r="I1061" s="720" t="s">
        <v>1497</v>
      </c>
      <c r="J1061" s="855"/>
      <c r="K1061" s="742"/>
      <c r="L1061" s="856"/>
      <c r="M1061" s="856"/>
      <c r="N1061" s="857"/>
      <c r="O1061" s="607">
        <v>3113.0000000000005</v>
      </c>
      <c r="P1061" s="607">
        <v>3465</v>
      </c>
    </row>
    <row r="1062" spans="1:16" ht="25.15" customHeight="1" x14ac:dyDescent="0.15">
      <c r="A1062" s="1143" t="s">
        <v>1080</v>
      </c>
      <c r="B1062" s="1143"/>
      <c r="C1062" s="1143"/>
      <c r="D1062" s="1143"/>
      <c r="E1062" s="1143"/>
      <c r="F1062" s="1143"/>
      <c r="H1062" s="606" t="s">
        <v>1194</v>
      </c>
      <c r="I1062" s="720" t="s">
        <v>1498</v>
      </c>
      <c r="J1062" s="855"/>
      <c r="K1062" s="742"/>
      <c r="L1062" s="856"/>
      <c r="M1062" s="856"/>
      <c r="N1062" s="857"/>
      <c r="O1062" s="607">
        <v>2145</v>
      </c>
      <c r="P1062" s="607">
        <v>2387</v>
      </c>
    </row>
    <row r="1063" spans="1:16" ht="25.15" customHeight="1" thickBot="1" x14ac:dyDescent="0.2">
      <c r="A1063" s="1143" t="s">
        <v>1081</v>
      </c>
      <c r="B1063" s="1143"/>
      <c r="C1063" s="1143"/>
      <c r="D1063" s="1143"/>
      <c r="E1063" s="1143"/>
      <c r="F1063" s="1143"/>
      <c r="H1063" s="608" t="s">
        <v>1195</v>
      </c>
      <c r="I1063" s="723" t="s">
        <v>1499</v>
      </c>
      <c r="J1063" s="855"/>
      <c r="K1063" s="742"/>
      <c r="L1063" s="856"/>
      <c r="M1063" s="856"/>
      <c r="N1063" s="857"/>
      <c r="O1063" s="607">
        <v>1177</v>
      </c>
      <c r="P1063" s="607">
        <v>1309</v>
      </c>
    </row>
    <row r="1064" spans="1:16" ht="25.15" customHeight="1" x14ac:dyDescent="0.15">
      <c r="A1064" s="1143" t="s">
        <v>1082</v>
      </c>
      <c r="B1064" s="1143"/>
      <c r="C1064" s="1143"/>
      <c r="D1064" s="1143"/>
      <c r="E1064" s="1143"/>
      <c r="F1064" s="1143"/>
      <c r="H1064" s="605" t="s">
        <v>1196</v>
      </c>
      <c r="I1064" s="724" t="s">
        <v>913</v>
      </c>
      <c r="J1064" s="855"/>
      <c r="K1064" s="742"/>
      <c r="L1064" s="856"/>
      <c r="M1064" s="856"/>
      <c r="N1064" s="857"/>
      <c r="O1064" s="607">
        <v>3179.0000000000005</v>
      </c>
      <c r="P1064" s="607">
        <v>3531</v>
      </c>
    </row>
    <row r="1065" spans="1:16" ht="25.15" customHeight="1" x14ac:dyDescent="0.15">
      <c r="A1065" s="1143" t="s">
        <v>1083</v>
      </c>
      <c r="B1065" s="1143"/>
      <c r="C1065" s="1143"/>
      <c r="D1065" s="1143"/>
      <c r="E1065" s="1143"/>
      <c r="F1065" s="1143"/>
      <c r="H1065" s="606" t="s">
        <v>1197</v>
      </c>
      <c r="I1065" s="725" t="s">
        <v>914</v>
      </c>
      <c r="J1065" s="855"/>
      <c r="K1065" s="742"/>
      <c r="L1065" s="856"/>
      <c r="M1065" s="856"/>
      <c r="N1065" s="857"/>
      <c r="O1065" s="607">
        <v>2255</v>
      </c>
      <c r="P1065" s="607">
        <v>2508</v>
      </c>
    </row>
    <row r="1066" spans="1:16" ht="25.15" customHeight="1" x14ac:dyDescent="0.15">
      <c r="A1066" s="1143" t="s">
        <v>1084</v>
      </c>
      <c r="B1066" s="1143"/>
      <c r="C1066" s="1143"/>
      <c r="D1066" s="1143"/>
      <c r="E1066" s="1143"/>
      <c r="F1066" s="1143"/>
      <c r="H1066" s="606" t="s">
        <v>1198</v>
      </c>
      <c r="I1066" s="725" t="s">
        <v>915</v>
      </c>
      <c r="J1066" s="855"/>
      <c r="K1066" s="742"/>
      <c r="L1066" s="856"/>
      <c r="M1066" s="856"/>
      <c r="N1066" s="857"/>
      <c r="O1066" s="607">
        <v>1551.0000000000002</v>
      </c>
      <c r="P1066" s="607">
        <v>1727</v>
      </c>
    </row>
    <row r="1067" spans="1:16" ht="25.15" customHeight="1" x14ac:dyDescent="0.15">
      <c r="A1067" s="1143" t="s">
        <v>1085</v>
      </c>
      <c r="B1067" s="1143"/>
      <c r="C1067" s="1143"/>
      <c r="D1067" s="1143"/>
      <c r="E1067" s="1143"/>
      <c r="F1067" s="1143"/>
      <c r="H1067" s="606" t="s">
        <v>1199</v>
      </c>
      <c r="I1067" s="725" t="s">
        <v>916</v>
      </c>
      <c r="J1067" s="855"/>
      <c r="K1067" s="742"/>
      <c r="L1067" s="856"/>
      <c r="M1067" s="856"/>
      <c r="N1067" s="857"/>
      <c r="O1067" s="607">
        <v>847.00000000000011</v>
      </c>
      <c r="P1067" s="607">
        <v>946</v>
      </c>
    </row>
    <row r="1068" spans="1:16" ht="25.15" customHeight="1" thickBot="1" x14ac:dyDescent="0.2">
      <c r="A1068" s="1143" t="s">
        <v>1086</v>
      </c>
      <c r="B1068" s="1143"/>
      <c r="C1068" s="1143"/>
      <c r="D1068" s="1143"/>
      <c r="E1068" s="1143"/>
      <c r="F1068" s="1143"/>
      <c r="H1068" s="608" t="s">
        <v>1200</v>
      </c>
      <c r="I1068" s="726" t="s">
        <v>917</v>
      </c>
      <c r="J1068" s="855"/>
      <c r="K1068" s="742"/>
      <c r="L1068" s="856"/>
      <c r="M1068" s="856"/>
      <c r="N1068" s="857"/>
      <c r="O1068" s="607">
        <v>121.00000000000001</v>
      </c>
      <c r="P1068" s="607">
        <v>143</v>
      </c>
    </row>
    <row r="1069" spans="1:16" ht="25.15" customHeight="1" x14ac:dyDescent="0.15">
      <c r="A1069" s="1143" t="s">
        <v>1087</v>
      </c>
      <c r="B1069" s="1143"/>
      <c r="C1069" s="1143"/>
      <c r="D1069" s="1143"/>
      <c r="E1069" s="1143"/>
      <c r="F1069" s="1143"/>
      <c r="H1069" s="605" t="s">
        <v>1201</v>
      </c>
      <c r="I1069" s="725" t="s">
        <v>918</v>
      </c>
      <c r="J1069" s="855"/>
      <c r="K1069" s="742"/>
      <c r="L1069" s="856"/>
      <c r="M1069" s="856"/>
      <c r="N1069" s="857"/>
      <c r="O1069" s="607">
        <v>4059.0000000000005</v>
      </c>
      <c r="P1069" s="607">
        <v>4510</v>
      </c>
    </row>
    <row r="1070" spans="1:16" ht="25.15" customHeight="1" x14ac:dyDescent="0.15">
      <c r="A1070" s="1143" t="s">
        <v>1088</v>
      </c>
      <c r="B1070" s="1143"/>
      <c r="C1070" s="1143"/>
      <c r="D1070" s="1143"/>
      <c r="E1070" s="1143"/>
      <c r="F1070" s="1143"/>
      <c r="H1070" s="606" t="s">
        <v>1202</v>
      </c>
      <c r="I1070" s="725" t="s">
        <v>919</v>
      </c>
      <c r="J1070" s="855"/>
      <c r="K1070" s="742"/>
      <c r="L1070" s="856"/>
      <c r="M1070" s="856"/>
      <c r="N1070" s="857"/>
      <c r="O1070" s="607">
        <v>2970.0000000000005</v>
      </c>
      <c r="P1070" s="607">
        <v>3300</v>
      </c>
    </row>
    <row r="1071" spans="1:16" ht="25.15" customHeight="1" x14ac:dyDescent="0.15">
      <c r="A1071" s="1143" t="s">
        <v>1089</v>
      </c>
      <c r="B1071" s="1143"/>
      <c r="C1071" s="1143"/>
      <c r="D1071" s="1143"/>
      <c r="E1071" s="1143"/>
      <c r="F1071" s="1143"/>
      <c r="H1071" s="606" t="s">
        <v>1203</v>
      </c>
      <c r="I1071" s="725" t="s">
        <v>920</v>
      </c>
      <c r="J1071" s="855"/>
      <c r="K1071" s="742"/>
      <c r="L1071" s="856"/>
      <c r="M1071" s="856"/>
      <c r="N1071" s="857"/>
      <c r="O1071" s="607">
        <v>2123</v>
      </c>
      <c r="P1071" s="607">
        <v>2365</v>
      </c>
    </row>
    <row r="1072" spans="1:16" ht="25.15" customHeight="1" x14ac:dyDescent="0.15">
      <c r="A1072" s="1143" t="s">
        <v>1090</v>
      </c>
      <c r="B1072" s="1143"/>
      <c r="C1072" s="1143"/>
      <c r="D1072" s="1143"/>
      <c r="E1072" s="1143"/>
      <c r="F1072" s="1143"/>
      <c r="H1072" s="606" t="s">
        <v>1204</v>
      </c>
      <c r="I1072" s="725" t="s">
        <v>921</v>
      </c>
      <c r="J1072" s="855"/>
      <c r="K1072" s="742"/>
      <c r="L1072" s="856"/>
      <c r="M1072" s="856"/>
      <c r="N1072" s="857"/>
      <c r="O1072" s="607">
        <v>1287</v>
      </c>
      <c r="P1072" s="607">
        <v>1430</v>
      </c>
    </row>
    <row r="1073" spans="1:16" ht="25.15" customHeight="1" thickBot="1" x14ac:dyDescent="0.2">
      <c r="A1073" s="1143" t="s">
        <v>1091</v>
      </c>
      <c r="B1073" s="1143"/>
      <c r="C1073" s="1143"/>
      <c r="D1073" s="1143"/>
      <c r="E1073" s="1143"/>
      <c r="F1073" s="1143"/>
      <c r="H1073" s="608" t="s">
        <v>1205</v>
      </c>
      <c r="I1073" s="726" t="s">
        <v>922</v>
      </c>
      <c r="J1073" s="855"/>
      <c r="K1073" s="742"/>
      <c r="L1073" s="856"/>
      <c r="M1073" s="856"/>
      <c r="N1073" s="857"/>
      <c r="O1073" s="607">
        <v>407.00000000000006</v>
      </c>
      <c r="P1073" s="607">
        <v>462</v>
      </c>
    </row>
    <row r="1074" spans="1:16" ht="25.15" customHeight="1" x14ac:dyDescent="0.15">
      <c r="A1074" s="1143" t="s">
        <v>1092</v>
      </c>
      <c r="B1074" s="1143"/>
      <c r="C1074" s="1143"/>
      <c r="D1074" s="1143"/>
      <c r="E1074" s="1143"/>
      <c r="F1074" s="1143"/>
      <c r="H1074" s="605" t="s">
        <v>1206</v>
      </c>
      <c r="I1074" s="725" t="s">
        <v>923</v>
      </c>
      <c r="J1074" s="855"/>
      <c r="K1074" s="742"/>
      <c r="L1074" s="856"/>
      <c r="M1074" s="856"/>
      <c r="N1074" s="857"/>
      <c r="O1074" s="607">
        <v>4950</v>
      </c>
      <c r="P1074" s="607">
        <v>5500</v>
      </c>
    </row>
    <row r="1075" spans="1:16" ht="25.15" customHeight="1" x14ac:dyDescent="0.15">
      <c r="A1075" s="1143" t="s">
        <v>1093</v>
      </c>
      <c r="B1075" s="1143"/>
      <c r="C1075" s="1143"/>
      <c r="D1075" s="1143"/>
      <c r="E1075" s="1143"/>
      <c r="F1075" s="1143"/>
      <c r="H1075" s="606" t="s">
        <v>1207</v>
      </c>
      <c r="I1075" s="725" t="s">
        <v>924</v>
      </c>
      <c r="J1075" s="855"/>
      <c r="K1075" s="742"/>
      <c r="L1075" s="856"/>
      <c r="M1075" s="856"/>
      <c r="N1075" s="857"/>
      <c r="O1075" s="607">
        <v>3674.0000000000005</v>
      </c>
      <c r="P1075" s="607">
        <v>4081</v>
      </c>
    </row>
    <row r="1076" spans="1:16" ht="25.15" customHeight="1" x14ac:dyDescent="0.15">
      <c r="A1076" s="1143" t="s">
        <v>1094</v>
      </c>
      <c r="B1076" s="1143"/>
      <c r="C1076" s="1143"/>
      <c r="D1076" s="1143"/>
      <c r="E1076" s="1143"/>
      <c r="F1076" s="1143"/>
      <c r="H1076" s="606" t="s">
        <v>1208</v>
      </c>
      <c r="I1076" s="725" t="s">
        <v>925</v>
      </c>
      <c r="J1076" s="855"/>
      <c r="K1076" s="742"/>
      <c r="L1076" s="856"/>
      <c r="M1076" s="856"/>
      <c r="N1076" s="857"/>
      <c r="O1076" s="607">
        <v>2695</v>
      </c>
      <c r="P1076" s="607">
        <v>2992</v>
      </c>
    </row>
    <row r="1077" spans="1:16" ht="25.15" customHeight="1" x14ac:dyDescent="0.15">
      <c r="A1077" s="1143" t="s">
        <v>1095</v>
      </c>
      <c r="B1077" s="1143"/>
      <c r="C1077" s="1143"/>
      <c r="D1077" s="1143"/>
      <c r="E1077" s="1143"/>
      <c r="F1077" s="1143"/>
      <c r="H1077" s="606" t="s">
        <v>1209</v>
      </c>
      <c r="I1077" s="725" t="s">
        <v>926</v>
      </c>
      <c r="J1077" s="855"/>
      <c r="K1077" s="742"/>
      <c r="L1077" s="856"/>
      <c r="M1077" s="856"/>
      <c r="N1077" s="857"/>
      <c r="O1077" s="607">
        <v>1694.0000000000002</v>
      </c>
      <c r="P1077" s="607">
        <v>1881</v>
      </c>
    </row>
    <row r="1078" spans="1:16" ht="25.15" customHeight="1" thickBot="1" x14ac:dyDescent="0.2">
      <c r="A1078" s="1143" t="s">
        <v>1096</v>
      </c>
      <c r="B1078" s="1143"/>
      <c r="C1078" s="1143"/>
      <c r="D1078" s="1143"/>
      <c r="E1078" s="1143"/>
      <c r="F1078" s="1143"/>
      <c r="H1078" s="608" t="s">
        <v>1210</v>
      </c>
      <c r="I1078" s="726" t="s">
        <v>927</v>
      </c>
      <c r="J1078" s="855"/>
      <c r="K1078" s="742"/>
      <c r="L1078" s="856"/>
      <c r="M1078" s="856"/>
      <c r="N1078" s="857"/>
      <c r="O1078" s="607">
        <v>682</v>
      </c>
      <c r="P1078" s="607">
        <v>759</v>
      </c>
    </row>
    <row r="1079" spans="1:16" ht="25.15" customHeight="1" x14ac:dyDescent="0.15">
      <c r="A1079" s="1143" t="s">
        <v>1097</v>
      </c>
      <c r="B1079" s="1143"/>
      <c r="C1079" s="1143"/>
      <c r="D1079" s="1143"/>
      <c r="E1079" s="1143"/>
      <c r="F1079" s="1143"/>
      <c r="H1079" s="605" t="s">
        <v>1211</v>
      </c>
      <c r="I1079" s="727" t="s">
        <v>928</v>
      </c>
      <c r="J1079" s="855"/>
      <c r="K1079" s="742"/>
      <c r="L1079" s="856"/>
      <c r="M1079" s="856"/>
      <c r="N1079" s="857"/>
      <c r="O1079" s="607">
        <v>2761</v>
      </c>
      <c r="P1079" s="607">
        <v>3069</v>
      </c>
    </row>
    <row r="1080" spans="1:16" ht="25.15" customHeight="1" x14ac:dyDescent="0.15">
      <c r="A1080" s="1143" t="s">
        <v>1098</v>
      </c>
      <c r="B1080" s="1143"/>
      <c r="C1080" s="1143"/>
      <c r="D1080" s="1143"/>
      <c r="E1080" s="1143"/>
      <c r="F1080" s="1143"/>
      <c r="H1080" s="606" t="s">
        <v>1212</v>
      </c>
      <c r="I1080" s="682" t="s">
        <v>929</v>
      </c>
      <c r="J1080" s="855"/>
      <c r="K1080" s="742"/>
      <c r="L1080" s="856"/>
      <c r="M1080" s="856"/>
      <c r="N1080" s="857"/>
      <c r="O1080" s="607">
        <v>1958.0000000000002</v>
      </c>
      <c r="P1080" s="607">
        <v>2178</v>
      </c>
    </row>
    <row r="1081" spans="1:16" ht="25.15" customHeight="1" x14ac:dyDescent="0.15">
      <c r="A1081" s="1143" t="s">
        <v>1099</v>
      </c>
      <c r="B1081" s="1143"/>
      <c r="C1081" s="1143"/>
      <c r="D1081" s="1143"/>
      <c r="E1081" s="1143"/>
      <c r="F1081" s="1143"/>
      <c r="H1081" s="606" t="s">
        <v>1213</v>
      </c>
      <c r="I1081" s="682" t="s">
        <v>930</v>
      </c>
      <c r="J1081" s="855"/>
      <c r="K1081" s="742"/>
      <c r="L1081" s="856"/>
      <c r="M1081" s="856"/>
      <c r="N1081" s="857"/>
      <c r="O1081" s="607">
        <v>1375</v>
      </c>
      <c r="P1081" s="607">
        <v>1529</v>
      </c>
    </row>
    <row r="1082" spans="1:16" ht="25.15" customHeight="1" x14ac:dyDescent="0.15">
      <c r="A1082" s="1143" t="s">
        <v>1100</v>
      </c>
      <c r="B1082" s="1143"/>
      <c r="C1082" s="1143"/>
      <c r="D1082" s="1143"/>
      <c r="E1082" s="1143"/>
      <c r="F1082" s="1143"/>
      <c r="H1082" s="606" t="s">
        <v>1214</v>
      </c>
      <c r="I1082" s="682" t="s">
        <v>931</v>
      </c>
      <c r="J1082" s="855"/>
      <c r="K1082" s="742"/>
      <c r="L1082" s="856"/>
      <c r="M1082" s="856"/>
      <c r="N1082" s="857"/>
      <c r="O1082" s="607">
        <v>781.00000000000011</v>
      </c>
      <c r="P1082" s="607">
        <v>869</v>
      </c>
    </row>
    <row r="1083" spans="1:16" ht="25.15" customHeight="1" thickBot="1" x14ac:dyDescent="0.2">
      <c r="A1083" s="1143" t="s">
        <v>1101</v>
      </c>
      <c r="B1083" s="1143"/>
      <c r="C1083" s="1143"/>
      <c r="D1083" s="1143"/>
      <c r="E1083" s="1143"/>
      <c r="F1083" s="1143"/>
      <c r="H1083" s="608" t="s">
        <v>1215</v>
      </c>
      <c r="I1083" s="728" t="s">
        <v>932</v>
      </c>
      <c r="J1083" s="855"/>
      <c r="K1083" s="742"/>
      <c r="L1083" s="856"/>
      <c r="M1083" s="856"/>
      <c r="N1083" s="857"/>
      <c r="O1083" s="607">
        <v>143</v>
      </c>
      <c r="P1083" s="607">
        <v>165</v>
      </c>
    </row>
    <row r="1084" spans="1:16" ht="25.15" customHeight="1" x14ac:dyDescent="0.15">
      <c r="A1084" s="1143" t="s">
        <v>1102</v>
      </c>
      <c r="B1084" s="1143"/>
      <c r="C1084" s="1143"/>
      <c r="D1084" s="1143"/>
      <c r="E1084" s="1143"/>
      <c r="F1084" s="1143"/>
      <c r="H1084" s="605" t="s">
        <v>1216</v>
      </c>
      <c r="I1084" s="727" t="s">
        <v>933</v>
      </c>
      <c r="J1084" s="855"/>
      <c r="K1084" s="742"/>
      <c r="L1084" s="856"/>
      <c r="M1084" s="856"/>
      <c r="N1084" s="857"/>
      <c r="O1084" s="607">
        <v>3498.0000000000005</v>
      </c>
      <c r="P1084" s="607">
        <v>3883</v>
      </c>
    </row>
    <row r="1085" spans="1:16" ht="25.15" customHeight="1" x14ac:dyDescent="0.15">
      <c r="A1085" s="1143" t="s">
        <v>1103</v>
      </c>
      <c r="B1085" s="1143"/>
      <c r="C1085" s="1143"/>
      <c r="D1085" s="1143"/>
      <c r="E1085" s="1143"/>
      <c r="F1085" s="1143"/>
      <c r="H1085" s="606" t="s">
        <v>1217</v>
      </c>
      <c r="I1085" s="682" t="s">
        <v>934</v>
      </c>
      <c r="J1085" s="855"/>
      <c r="K1085" s="742"/>
      <c r="L1085" s="856"/>
      <c r="M1085" s="856"/>
      <c r="N1085" s="857"/>
      <c r="O1085" s="607">
        <v>2530</v>
      </c>
      <c r="P1085" s="607">
        <v>2816</v>
      </c>
    </row>
    <row r="1086" spans="1:16" ht="25.15" customHeight="1" x14ac:dyDescent="0.15">
      <c r="A1086" s="1143" t="s">
        <v>1104</v>
      </c>
      <c r="B1086" s="1143"/>
      <c r="C1086" s="1143"/>
      <c r="D1086" s="1143"/>
      <c r="E1086" s="1143"/>
      <c r="F1086" s="1143"/>
      <c r="H1086" s="606" t="s">
        <v>1218</v>
      </c>
      <c r="I1086" s="682" t="s">
        <v>935</v>
      </c>
      <c r="J1086" s="855"/>
      <c r="K1086" s="742"/>
      <c r="L1086" s="856"/>
      <c r="M1086" s="856"/>
      <c r="N1086" s="857"/>
      <c r="O1086" s="607">
        <v>1848.0000000000002</v>
      </c>
      <c r="P1086" s="607">
        <v>2057</v>
      </c>
    </row>
    <row r="1087" spans="1:16" ht="25.15" customHeight="1" x14ac:dyDescent="0.15">
      <c r="A1087" s="1143" t="s">
        <v>1105</v>
      </c>
      <c r="B1087" s="1143"/>
      <c r="C1087" s="1143"/>
      <c r="D1087" s="1143"/>
      <c r="E1087" s="1143"/>
      <c r="F1087" s="1143"/>
      <c r="H1087" s="606" t="s">
        <v>1219</v>
      </c>
      <c r="I1087" s="682" t="s">
        <v>936</v>
      </c>
      <c r="J1087" s="855"/>
      <c r="K1087" s="742"/>
      <c r="L1087" s="856"/>
      <c r="M1087" s="856"/>
      <c r="N1087" s="857"/>
      <c r="O1087" s="607">
        <v>1133</v>
      </c>
      <c r="P1087" s="607">
        <v>1265</v>
      </c>
    </row>
    <row r="1088" spans="1:16" ht="25.15" customHeight="1" thickBot="1" x14ac:dyDescent="0.2">
      <c r="A1088" s="1143" t="s">
        <v>1106</v>
      </c>
      <c r="B1088" s="1143"/>
      <c r="C1088" s="1143"/>
      <c r="D1088" s="1143"/>
      <c r="E1088" s="1143"/>
      <c r="F1088" s="1143"/>
      <c r="H1088" s="608" t="s">
        <v>1220</v>
      </c>
      <c r="I1088" s="728" t="s">
        <v>937</v>
      </c>
      <c r="J1088" s="855"/>
      <c r="K1088" s="742"/>
      <c r="L1088" s="856"/>
      <c r="M1088" s="856"/>
      <c r="N1088" s="857"/>
      <c r="O1088" s="607">
        <v>352</v>
      </c>
      <c r="P1088" s="607">
        <v>396</v>
      </c>
    </row>
    <row r="1089" spans="1:16" ht="25.15" customHeight="1" x14ac:dyDescent="0.15">
      <c r="A1089" s="1143" t="s">
        <v>1107</v>
      </c>
      <c r="B1089" s="1143"/>
      <c r="C1089" s="1143"/>
      <c r="D1089" s="1143"/>
      <c r="E1089" s="1143"/>
      <c r="F1089" s="1143"/>
      <c r="H1089" s="605" t="s">
        <v>1221</v>
      </c>
      <c r="I1089" s="727" t="s">
        <v>938</v>
      </c>
      <c r="J1089" s="855"/>
      <c r="K1089" s="742"/>
      <c r="L1089" s="856"/>
      <c r="M1089" s="856"/>
      <c r="N1089" s="857"/>
      <c r="O1089" s="607">
        <v>4257</v>
      </c>
      <c r="P1089" s="607">
        <v>4730</v>
      </c>
    </row>
    <row r="1090" spans="1:16" ht="25.15" customHeight="1" x14ac:dyDescent="0.15">
      <c r="A1090" s="1143" t="s">
        <v>1108</v>
      </c>
      <c r="B1090" s="1143"/>
      <c r="C1090" s="1143"/>
      <c r="D1090" s="1143"/>
      <c r="E1090" s="1143"/>
      <c r="F1090" s="1143"/>
      <c r="H1090" s="606" t="s">
        <v>1222</v>
      </c>
      <c r="I1090" s="682" t="s">
        <v>939</v>
      </c>
      <c r="J1090" s="855"/>
      <c r="K1090" s="742"/>
      <c r="L1090" s="856"/>
      <c r="M1090" s="856"/>
      <c r="N1090" s="857"/>
      <c r="O1090" s="607">
        <v>3135.0000000000005</v>
      </c>
      <c r="P1090" s="607">
        <v>3487</v>
      </c>
    </row>
    <row r="1091" spans="1:16" ht="25.15" customHeight="1" x14ac:dyDescent="0.15">
      <c r="A1091" s="1143" t="s">
        <v>1109</v>
      </c>
      <c r="B1091" s="1143"/>
      <c r="C1091" s="1143"/>
      <c r="D1091" s="1143"/>
      <c r="E1091" s="1143"/>
      <c r="F1091" s="1143"/>
      <c r="H1091" s="606" t="s">
        <v>1223</v>
      </c>
      <c r="I1091" s="682" t="s">
        <v>940</v>
      </c>
      <c r="J1091" s="855"/>
      <c r="K1091" s="742"/>
      <c r="L1091" s="856"/>
      <c r="M1091" s="856"/>
      <c r="N1091" s="857"/>
      <c r="O1091" s="607">
        <v>2321</v>
      </c>
      <c r="P1091" s="607">
        <v>2585</v>
      </c>
    </row>
    <row r="1092" spans="1:16" ht="25.15" customHeight="1" x14ac:dyDescent="0.15">
      <c r="A1092" s="1143" t="s">
        <v>1110</v>
      </c>
      <c r="B1092" s="1143"/>
      <c r="C1092" s="1143"/>
      <c r="D1092" s="1143"/>
      <c r="E1092" s="1143"/>
      <c r="F1092" s="1143"/>
      <c r="H1092" s="606" t="s">
        <v>1224</v>
      </c>
      <c r="I1092" s="682" t="s">
        <v>941</v>
      </c>
      <c r="J1092" s="855"/>
      <c r="K1092" s="742"/>
      <c r="L1092" s="856"/>
      <c r="M1092" s="856"/>
      <c r="N1092" s="857"/>
      <c r="O1092" s="607">
        <v>1485.0000000000002</v>
      </c>
      <c r="P1092" s="607">
        <v>1650</v>
      </c>
    </row>
    <row r="1093" spans="1:16" ht="25.15" customHeight="1" thickBot="1" x14ac:dyDescent="0.2">
      <c r="A1093" s="1143" t="s">
        <v>1111</v>
      </c>
      <c r="B1093" s="1143"/>
      <c r="C1093" s="1143"/>
      <c r="D1093" s="1143"/>
      <c r="E1093" s="1143"/>
      <c r="F1093" s="1143"/>
      <c r="H1093" s="610" t="s">
        <v>1225</v>
      </c>
      <c r="I1093" s="728" t="s">
        <v>942</v>
      </c>
      <c r="J1093" s="855"/>
      <c r="K1093" s="742"/>
      <c r="L1093" s="856"/>
      <c r="M1093" s="856"/>
      <c r="N1093" s="857"/>
      <c r="O1093" s="607">
        <v>594</v>
      </c>
      <c r="P1093" s="607">
        <v>660</v>
      </c>
    </row>
    <row r="1094" spans="1:16" ht="25.15" customHeight="1" thickBot="1" x14ac:dyDescent="0.2">
      <c r="A1094" s="1143"/>
      <c r="B1094" s="1143"/>
      <c r="C1094" s="1143"/>
      <c r="D1094" s="1143"/>
      <c r="E1094" s="1143"/>
      <c r="F1094" s="1143"/>
      <c r="H1094" s="611" t="s">
        <v>1226</v>
      </c>
      <c r="I1094" s="729"/>
      <c r="J1094" s="855"/>
      <c r="K1094" s="740"/>
      <c r="L1094" s="856"/>
      <c r="M1094" s="856"/>
      <c r="N1094" s="857"/>
      <c r="O1094" s="592"/>
      <c r="P1094" s="592"/>
    </row>
    <row r="1095" spans="1:16" ht="25.15" customHeight="1" x14ac:dyDescent="0.15">
      <c r="A1095" s="1143">
        <v>784101</v>
      </c>
      <c r="B1095" s="1143"/>
      <c r="C1095" s="1143"/>
      <c r="D1095" s="1143"/>
      <c r="E1095" s="1143"/>
      <c r="F1095" s="1143"/>
      <c r="H1095" s="612">
        <v>784101</v>
      </c>
      <c r="I1095" s="719" t="s">
        <v>1112</v>
      </c>
      <c r="J1095" s="855"/>
      <c r="K1095" s="742"/>
      <c r="L1095" s="856"/>
      <c r="M1095" s="856"/>
      <c r="N1095" s="857"/>
      <c r="O1095" s="614">
        <v>6919.0000000000009</v>
      </c>
      <c r="P1095" s="614">
        <v>7689</v>
      </c>
    </row>
    <row r="1096" spans="1:16" ht="25.15" customHeight="1" x14ac:dyDescent="0.15">
      <c r="A1096" s="1143">
        <v>784102</v>
      </c>
      <c r="B1096" s="1143"/>
      <c r="C1096" s="1143"/>
      <c r="D1096" s="1143"/>
      <c r="E1096" s="1143"/>
      <c r="F1096" s="1143"/>
      <c r="H1096" s="613">
        <v>784102</v>
      </c>
      <c r="I1096" s="720" t="s">
        <v>1113</v>
      </c>
      <c r="J1096" s="855"/>
      <c r="K1096" s="742"/>
      <c r="L1096" s="856"/>
      <c r="M1096" s="856"/>
      <c r="N1096" s="857"/>
      <c r="O1096" s="614">
        <v>5687.0000000000009</v>
      </c>
      <c r="P1096" s="614">
        <v>6314</v>
      </c>
    </row>
    <row r="1097" spans="1:16" ht="25.15" customHeight="1" x14ac:dyDescent="0.15">
      <c r="A1097" s="1143">
        <v>784103</v>
      </c>
      <c r="B1097" s="1143"/>
      <c r="C1097" s="1143"/>
      <c r="D1097" s="1143"/>
      <c r="E1097" s="1143"/>
      <c r="F1097" s="1143"/>
      <c r="H1097" s="613">
        <v>784103</v>
      </c>
      <c r="I1097" s="720" t="s">
        <v>1114</v>
      </c>
      <c r="J1097" s="855"/>
      <c r="K1097" s="742"/>
      <c r="L1097" s="856"/>
      <c r="M1097" s="856"/>
      <c r="N1097" s="857"/>
      <c r="O1097" s="614">
        <v>4928</v>
      </c>
      <c r="P1097" s="614">
        <v>5478</v>
      </c>
    </row>
    <row r="1098" spans="1:16" ht="25.15" customHeight="1" x14ac:dyDescent="0.15">
      <c r="A1098" s="1143">
        <v>784104</v>
      </c>
      <c r="B1098" s="1143"/>
      <c r="C1098" s="1143"/>
      <c r="D1098" s="1143"/>
      <c r="E1098" s="1143"/>
      <c r="F1098" s="1143"/>
      <c r="H1098" s="613">
        <v>784104</v>
      </c>
      <c r="I1098" s="720" t="s">
        <v>1115</v>
      </c>
      <c r="J1098" s="855"/>
      <c r="K1098" s="742"/>
      <c r="L1098" s="856"/>
      <c r="M1098" s="856"/>
      <c r="N1098" s="857"/>
      <c r="O1098" s="614">
        <v>4026.0000000000005</v>
      </c>
      <c r="P1098" s="614">
        <v>4477</v>
      </c>
    </row>
    <row r="1099" spans="1:16" ht="25.15" customHeight="1" thickBot="1" x14ac:dyDescent="0.2">
      <c r="A1099" s="1143">
        <v>784105</v>
      </c>
      <c r="B1099" s="1143"/>
      <c r="C1099" s="1143"/>
      <c r="D1099" s="1143"/>
      <c r="E1099" s="1143"/>
      <c r="F1099" s="1143"/>
      <c r="H1099" s="615">
        <v>784105</v>
      </c>
      <c r="I1099" s="721" t="s">
        <v>1116</v>
      </c>
      <c r="J1099" s="855"/>
      <c r="K1099" s="742"/>
      <c r="L1099" s="856"/>
      <c r="M1099" s="856"/>
      <c r="N1099" s="857"/>
      <c r="O1099" s="614">
        <v>3113.0000000000005</v>
      </c>
      <c r="P1099" s="614">
        <v>3465</v>
      </c>
    </row>
    <row r="1100" spans="1:16" ht="25.15" customHeight="1" x14ac:dyDescent="0.15">
      <c r="A1100" s="1143">
        <v>784111</v>
      </c>
      <c r="B1100" s="1143"/>
      <c r="C1100" s="1143"/>
      <c r="D1100" s="1143"/>
      <c r="E1100" s="1143"/>
      <c r="F1100" s="1143"/>
      <c r="H1100" s="612">
        <v>784111</v>
      </c>
      <c r="I1100" s="719" t="s">
        <v>1117</v>
      </c>
      <c r="J1100" s="855"/>
      <c r="K1100" s="742"/>
      <c r="L1100" s="856"/>
      <c r="M1100" s="856"/>
      <c r="N1100" s="857"/>
      <c r="O1100" s="614">
        <v>5159</v>
      </c>
      <c r="P1100" s="614">
        <v>5731</v>
      </c>
    </row>
    <row r="1101" spans="1:16" ht="25.15" customHeight="1" x14ac:dyDescent="0.15">
      <c r="A1101" s="1143">
        <v>784112</v>
      </c>
      <c r="B1101" s="1143"/>
      <c r="C1101" s="1143"/>
      <c r="D1101" s="1143"/>
      <c r="E1101" s="1143"/>
      <c r="F1101" s="1143"/>
      <c r="H1101" s="613">
        <v>784112</v>
      </c>
      <c r="I1101" s="720" t="s">
        <v>1118</v>
      </c>
      <c r="J1101" s="855"/>
      <c r="K1101" s="742"/>
      <c r="L1101" s="856"/>
      <c r="M1101" s="856"/>
      <c r="N1101" s="857"/>
      <c r="O1101" s="614">
        <v>4224</v>
      </c>
      <c r="P1101" s="614">
        <v>4697</v>
      </c>
    </row>
    <row r="1102" spans="1:16" ht="25.15" customHeight="1" x14ac:dyDescent="0.15">
      <c r="A1102" s="1143">
        <v>784113</v>
      </c>
      <c r="B1102" s="1143"/>
      <c r="C1102" s="1143"/>
      <c r="D1102" s="1143"/>
      <c r="E1102" s="1143"/>
      <c r="F1102" s="1143"/>
      <c r="H1102" s="613">
        <v>784113</v>
      </c>
      <c r="I1102" s="720" t="s">
        <v>1119</v>
      </c>
      <c r="J1102" s="855"/>
      <c r="K1102" s="742"/>
      <c r="L1102" s="856"/>
      <c r="M1102" s="856"/>
      <c r="N1102" s="857"/>
      <c r="O1102" s="614">
        <v>3630</v>
      </c>
      <c r="P1102" s="614">
        <v>4037</v>
      </c>
    </row>
    <row r="1103" spans="1:16" ht="25.15" customHeight="1" x14ac:dyDescent="0.15">
      <c r="A1103" s="1143">
        <v>784114</v>
      </c>
      <c r="B1103" s="1143"/>
      <c r="C1103" s="1143"/>
      <c r="D1103" s="1143"/>
      <c r="E1103" s="1143"/>
      <c r="F1103" s="1143"/>
      <c r="H1103" s="613">
        <v>784114</v>
      </c>
      <c r="I1103" s="720" t="s">
        <v>1120</v>
      </c>
      <c r="J1103" s="855"/>
      <c r="K1103" s="742"/>
      <c r="L1103" s="856"/>
      <c r="M1103" s="856"/>
      <c r="N1103" s="857"/>
      <c r="O1103" s="614">
        <v>2926</v>
      </c>
      <c r="P1103" s="614">
        <v>3256</v>
      </c>
    </row>
    <row r="1104" spans="1:16" ht="25.15" customHeight="1" thickBot="1" x14ac:dyDescent="0.2">
      <c r="A1104" s="1143">
        <v>784115</v>
      </c>
      <c r="B1104" s="1143"/>
      <c r="C1104" s="1143"/>
      <c r="D1104" s="1143"/>
      <c r="E1104" s="1143"/>
      <c r="F1104" s="1143"/>
      <c r="H1104" s="615">
        <v>784115</v>
      </c>
      <c r="I1104" s="721" t="s">
        <v>1121</v>
      </c>
      <c r="J1104" s="855"/>
      <c r="K1104" s="742"/>
      <c r="L1104" s="856"/>
      <c r="M1104" s="856"/>
      <c r="N1104" s="857"/>
      <c r="O1104" s="614">
        <v>2244</v>
      </c>
      <c r="P1104" s="614">
        <v>2497</v>
      </c>
    </row>
    <row r="1105" spans="1:16" ht="25.15" customHeight="1" x14ac:dyDescent="0.15">
      <c r="A1105" s="1143">
        <v>784121</v>
      </c>
      <c r="B1105" s="1143"/>
      <c r="C1105" s="1143"/>
      <c r="D1105" s="1143"/>
      <c r="E1105" s="1143"/>
      <c r="F1105" s="1143"/>
      <c r="H1105" s="612">
        <v>784121</v>
      </c>
      <c r="I1105" s="719" t="s">
        <v>943</v>
      </c>
      <c r="J1105" s="855"/>
      <c r="K1105" s="742"/>
      <c r="L1105" s="856"/>
      <c r="M1105" s="856"/>
      <c r="N1105" s="857"/>
      <c r="O1105" s="614">
        <v>6182</v>
      </c>
      <c r="P1105" s="614">
        <v>6875</v>
      </c>
    </row>
    <row r="1106" spans="1:16" ht="25.15" customHeight="1" x14ac:dyDescent="0.15">
      <c r="A1106" s="1143">
        <v>784122</v>
      </c>
      <c r="B1106" s="1143"/>
      <c r="C1106" s="1143"/>
      <c r="D1106" s="1143"/>
      <c r="E1106" s="1143"/>
      <c r="F1106" s="1143"/>
      <c r="H1106" s="613">
        <v>784122</v>
      </c>
      <c r="I1106" s="720" t="s">
        <v>944</v>
      </c>
      <c r="J1106" s="855"/>
      <c r="K1106" s="742"/>
      <c r="L1106" s="856"/>
      <c r="M1106" s="856"/>
      <c r="N1106" s="857"/>
      <c r="O1106" s="614">
        <v>5071</v>
      </c>
      <c r="P1106" s="614">
        <v>5643</v>
      </c>
    </row>
    <row r="1107" spans="1:16" ht="25.15" customHeight="1" x14ac:dyDescent="0.15">
      <c r="A1107" s="1143">
        <v>784123</v>
      </c>
      <c r="B1107" s="1143"/>
      <c r="C1107" s="1143"/>
      <c r="D1107" s="1143"/>
      <c r="E1107" s="1143"/>
      <c r="F1107" s="1143"/>
      <c r="H1107" s="613">
        <v>784123</v>
      </c>
      <c r="I1107" s="720" t="s">
        <v>945</v>
      </c>
      <c r="J1107" s="855"/>
      <c r="K1107" s="742"/>
      <c r="L1107" s="856"/>
      <c r="M1107" s="856"/>
      <c r="N1107" s="857"/>
      <c r="O1107" s="614">
        <v>4356</v>
      </c>
      <c r="P1107" s="614">
        <v>4840</v>
      </c>
    </row>
    <row r="1108" spans="1:16" ht="25.15" customHeight="1" x14ac:dyDescent="0.15">
      <c r="A1108" s="1143">
        <v>784124</v>
      </c>
      <c r="B1108" s="1143"/>
      <c r="C1108" s="1143"/>
      <c r="D1108" s="1143"/>
      <c r="E1108" s="1143"/>
      <c r="F1108" s="1143"/>
      <c r="H1108" s="613">
        <v>784124</v>
      </c>
      <c r="I1108" s="720" t="s">
        <v>946</v>
      </c>
      <c r="J1108" s="855"/>
      <c r="K1108" s="742"/>
      <c r="L1108" s="856"/>
      <c r="M1108" s="856"/>
      <c r="N1108" s="857"/>
      <c r="O1108" s="614">
        <v>3509</v>
      </c>
      <c r="P1108" s="614">
        <v>3905</v>
      </c>
    </row>
    <row r="1109" spans="1:16" ht="25.15" customHeight="1" thickBot="1" x14ac:dyDescent="0.2">
      <c r="A1109" s="1143">
        <v>784125</v>
      </c>
      <c r="B1109" s="1143"/>
      <c r="C1109" s="1143"/>
      <c r="D1109" s="1143"/>
      <c r="E1109" s="1143"/>
      <c r="F1109" s="1143"/>
      <c r="H1109" s="615">
        <v>784125</v>
      </c>
      <c r="I1109" s="721" t="s">
        <v>947</v>
      </c>
      <c r="J1109" s="855"/>
      <c r="K1109" s="742"/>
      <c r="L1109" s="856"/>
      <c r="M1109" s="856"/>
      <c r="N1109" s="857"/>
      <c r="O1109" s="614">
        <v>2684</v>
      </c>
      <c r="P1109" s="614">
        <v>2992</v>
      </c>
    </row>
    <row r="1110" spans="1:16" ht="25.15" customHeight="1" x14ac:dyDescent="0.15">
      <c r="A1110" s="1143">
        <v>784131</v>
      </c>
      <c r="B1110" s="1143"/>
      <c r="C1110" s="1143"/>
      <c r="D1110" s="1143"/>
      <c r="E1110" s="1143"/>
      <c r="F1110" s="1143"/>
      <c r="H1110" s="612">
        <v>784131</v>
      </c>
      <c r="I1110" s="719" t="s">
        <v>948</v>
      </c>
      <c r="J1110" s="747"/>
      <c r="K1110" s="742"/>
      <c r="L1110" s="748"/>
      <c r="M1110" s="748"/>
      <c r="N1110" s="753"/>
      <c r="O1110" s="614">
        <v>7227</v>
      </c>
      <c r="P1110" s="614">
        <v>8030</v>
      </c>
    </row>
    <row r="1111" spans="1:16" ht="25.15" customHeight="1" x14ac:dyDescent="0.15">
      <c r="A1111" s="1143">
        <v>784132</v>
      </c>
      <c r="B1111" s="1143"/>
      <c r="C1111" s="1143"/>
      <c r="D1111" s="1143"/>
      <c r="E1111" s="1143"/>
      <c r="F1111" s="1143"/>
      <c r="H1111" s="613">
        <v>784132</v>
      </c>
      <c r="I1111" s="720" t="s">
        <v>949</v>
      </c>
      <c r="J1111" s="855"/>
      <c r="K1111" s="742"/>
      <c r="L1111" s="856"/>
      <c r="M1111" s="856"/>
      <c r="N1111" s="857"/>
      <c r="O1111" s="614">
        <v>5918</v>
      </c>
      <c r="P1111" s="614">
        <v>6578</v>
      </c>
    </row>
    <row r="1112" spans="1:16" ht="25.15" customHeight="1" x14ac:dyDescent="0.15">
      <c r="A1112" s="1143">
        <v>784133</v>
      </c>
      <c r="B1112" s="1143"/>
      <c r="C1112" s="1143"/>
      <c r="D1112" s="1143"/>
      <c r="E1112" s="1143"/>
      <c r="F1112" s="1143"/>
      <c r="H1112" s="613">
        <v>784133</v>
      </c>
      <c r="I1112" s="720" t="s">
        <v>950</v>
      </c>
      <c r="J1112" s="855"/>
      <c r="K1112" s="742"/>
      <c r="L1112" s="856"/>
      <c r="M1112" s="856"/>
      <c r="N1112" s="857"/>
      <c r="O1112" s="614">
        <v>5082</v>
      </c>
      <c r="P1112" s="614">
        <v>5654</v>
      </c>
    </row>
    <row r="1113" spans="1:16" ht="25.15" customHeight="1" x14ac:dyDescent="0.15">
      <c r="A1113" s="1143">
        <v>784134</v>
      </c>
      <c r="B1113" s="1143"/>
      <c r="C1113" s="1143"/>
      <c r="D1113" s="1143"/>
      <c r="E1113" s="1143"/>
      <c r="F1113" s="1143"/>
      <c r="H1113" s="613">
        <v>784134</v>
      </c>
      <c r="I1113" s="720" t="s">
        <v>951</v>
      </c>
      <c r="J1113" s="855"/>
      <c r="K1113" s="742"/>
      <c r="L1113" s="856"/>
      <c r="M1113" s="856"/>
      <c r="N1113" s="857"/>
      <c r="O1113" s="614">
        <v>4114</v>
      </c>
      <c r="P1113" s="614">
        <v>4576</v>
      </c>
    </row>
    <row r="1114" spans="1:16" ht="25.15" customHeight="1" thickBot="1" x14ac:dyDescent="0.2">
      <c r="A1114" s="1143">
        <v>784135</v>
      </c>
      <c r="B1114" s="1143"/>
      <c r="C1114" s="1143"/>
      <c r="D1114" s="1143"/>
      <c r="E1114" s="1143"/>
      <c r="F1114" s="1143"/>
      <c r="H1114" s="615">
        <v>784135</v>
      </c>
      <c r="I1114" s="721" t="s">
        <v>952</v>
      </c>
      <c r="J1114" s="855"/>
      <c r="K1114" s="742"/>
      <c r="L1114" s="856"/>
      <c r="M1114" s="856"/>
      <c r="N1114" s="857"/>
      <c r="O1114" s="614">
        <v>3146</v>
      </c>
      <c r="P1114" s="614">
        <v>3498</v>
      </c>
    </row>
    <row r="1115" spans="1:16" ht="25.15" customHeight="1" x14ac:dyDescent="0.15">
      <c r="A1115" s="1143">
        <v>784201</v>
      </c>
      <c r="B1115" s="1143"/>
      <c r="C1115" s="1143"/>
      <c r="D1115" s="1143"/>
      <c r="E1115" s="1143"/>
      <c r="F1115" s="1143"/>
      <c r="H1115" s="612">
        <v>784201</v>
      </c>
      <c r="I1115" s="719" t="s">
        <v>1122</v>
      </c>
      <c r="J1115" s="855"/>
      <c r="K1115" s="742"/>
      <c r="L1115" s="856"/>
      <c r="M1115" s="856"/>
      <c r="N1115" s="857"/>
      <c r="O1115" s="614">
        <v>5995.0000000000009</v>
      </c>
      <c r="P1115" s="614">
        <v>6655</v>
      </c>
    </row>
    <row r="1116" spans="1:16" ht="25.15" customHeight="1" x14ac:dyDescent="0.15">
      <c r="A1116" s="1143">
        <v>784202</v>
      </c>
      <c r="B1116" s="1143"/>
      <c r="C1116" s="1143"/>
      <c r="D1116" s="1143"/>
      <c r="E1116" s="1143"/>
      <c r="F1116" s="1143"/>
      <c r="H1116" s="613">
        <v>784202</v>
      </c>
      <c r="I1116" s="720" t="s">
        <v>1123</v>
      </c>
      <c r="J1116" s="855"/>
      <c r="K1116" s="742"/>
      <c r="L1116" s="856"/>
      <c r="M1116" s="856"/>
      <c r="N1116" s="857"/>
      <c r="O1116" s="614">
        <v>4807</v>
      </c>
      <c r="P1116" s="614">
        <v>5346</v>
      </c>
    </row>
    <row r="1117" spans="1:16" ht="25.15" customHeight="1" x14ac:dyDescent="0.15">
      <c r="A1117" s="1143">
        <v>784203</v>
      </c>
      <c r="B1117" s="1143"/>
      <c r="C1117" s="1143"/>
      <c r="D1117" s="1143"/>
      <c r="E1117" s="1143"/>
      <c r="F1117" s="1143"/>
      <c r="H1117" s="613">
        <v>784203</v>
      </c>
      <c r="I1117" s="720" t="s">
        <v>1124</v>
      </c>
      <c r="J1117" s="855"/>
      <c r="K1117" s="742"/>
      <c r="L1117" s="856"/>
      <c r="M1117" s="856"/>
      <c r="N1117" s="857"/>
      <c r="O1117" s="614">
        <v>3905.0000000000005</v>
      </c>
      <c r="P1117" s="614">
        <v>4345</v>
      </c>
    </row>
    <row r="1118" spans="1:16" ht="25.15" customHeight="1" x14ac:dyDescent="0.15">
      <c r="A1118" s="1143">
        <v>784204</v>
      </c>
      <c r="B1118" s="1143"/>
      <c r="C1118" s="1143"/>
      <c r="D1118" s="1143"/>
      <c r="E1118" s="1143"/>
      <c r="F1118" s="1143"/>
      <c r="H1118" s="613">
        <v>784204</v>
      </c>
      <c r="I1118" s="720" t="s">
        <v>1125</v>
      </c>
      <c r="J1118" s="855"/>
      <c r="K1118" s="742"/>
      <c r="L1118" s="856"/>
      <c r="M1118" s="856"/>
      <c r="N1118" s="857"/>
      <c r="O1118" s="614">
        <v>2981.0000000000005</v>
      </c>
      <c r="P1118" s="614">
        <v>3311</v>
      </c>
    </row>
    <row r="1119" spans="1:16" ht="25.15" customHeight="1" thickBot="1" x14ac:dyDescent="0.2">
      <c r="A1119" s="1143">
        <v>784205</v>
      </c>
      <c r="B1119" s="1143"/>
      <c r="C1119" s="1143"/>
      <c r="D1119" s="1143"/>
      <c r="E1119" s="1143"/>
      <c r="F1119" s="1143"/>
      <c r="H1119" s="615">
        <v>784205</v>
      </c>
      <c r="I1119" s="721" t="s">
        <v>1126</v>
      </c>
      <c r="J1119" s="855"/>
      <c r="K1119" s="742"/>
      <c r="L1119" s="856"/>
      <c r="M1119" s="856"/>
      <c r="N1119" s="857"/>
      <c r="O1119" s="614">
        <v>2035.0000000000002</v>
      </c>
      <c r="P1119" s="614">
        <v>2266</v>
      </c>
    </row>
    <row r="1120" spans="1:16" ht="25.15" customHeight="1" x14ac:dyDescent="0.15">
      <c r="A1120" s="1143">
        <v>784211</v>
      </c>
      <c r="B1120" s="1143"/>
      <c r="C1120" s="1143"/>
      <c r="D1120" s="1143"/>
      <c r="E1120" s="1143"/>
      <c r="F1120" s="1143"/>
      <c r="H1120" s="612">
        <v>784211</v>
      </c>
      <c r="I1120" s="719" t="s">
        <v>1127</v>
      </c>
      <c r="J1120" s="855"/>
      <c r="K1120" s="742"/>
      <c r="L1120" s="856"/>
      <c r="M1120" s="856"/>
      <c r="N1120" s="857"/>
      <c r="O1120" s="614">
        <v>4521</v>
      </c>
      <c r="P1120" s="614">
        <v>5027</v>
      </c>
    </row>
    <row r="1121" spans="1:16" ht="25.15" customHeight="1" x14ac:dyDescent="0.15">
      <c r="A1121" s="1143">
        <v>784212</v>
      </c>
      <c r="B1121" s="1143"/>
      <c r="C1121" s="1143"/>
      <c r="D1121" s="1143"/>
      <c r="E1121" s="1143"/>
      <c r="F1121" s="1143"/>
      <c r="H1121" s="613">
        <v>784212</v>
      </c>
      <c r="I1121" s="720" t="s">
        <v>1128</v>
      </c>
      <c r="J1121" s="855"/>
      <c r="K1121" s="742"/>
      <c r="L1121" s="856"/>
      <c r="M1121" s="856"/>
      <c r="N1121" s="857"/>
      <c r="O1121" s="614">
        <v>3597</v>
      </c>
      <c r="P1121" s="614">
        <v>4004</v>
      </c>
    </row>
    <row r="1122" spans="1:16" ht="25.15" customHeight="1" x14ac:dyDescent="0.15">
      <c r="A1122" s="1143">
        <v>784213</v>
      </c>
      <c r="B1122" s="1143"/>
      <c r="C1122" s="1143"/>
      <c r="D1122" s="1143"/>
      <c r="E1122" s="1143"/>
      <c r="F1122" s="1143"/>
      <c r="H1122" s="613">
        <v>784213</v>
      </c>
      <c r="I1122" s="720" t="s">
        <v>1129</v>
      </c>
      <c r="J1122" s="855"/>
      <c r="K1122" s="742"/>
      <c r="L1122" s="856"/>
      <c r="M1122" s="856"/>
      <c r="N1122" s="857"/>
      <c r="O1122" s="614">
        <v>2893</v>
      </c>
      <c r="P1122" s="614">
        <v>3223</v>
      </c>
    </row>
    <row r="1123" spans="1:16" ht="25.15" customHeight="1" x14ac:dyDescent="0.15">
      <c r="A1123" s="1143">
        <v>784214</v>
      </c>
      <c r="B1123" s="1143"/>
      <c r="C1123" s="1143"/>
      <c r="D1123" s="1143"/>
      <c r="E1123" s="1143"/>
      <c r="F1123" s="1143"/>
      <c r="H1123" s="613">
        <v>784214</v>
      </c>
      <c r="I1123" s="720" t="s">
        <v>1130</v>
      </c>
      <c r="J1123" s="855"/>
      <c r="K1123" s="742"/>
      <c r="L1123" s="856"/>
      <c r="M1123" s="856"/>
      <c r="N1123" s="857"/>
      <c r="O1123" s="614">
        <v>2189</v>
      </c>
      <c r="P1123" s="614">
        <v>2442</v>
      </c>
    </row>
    <row r="1124" spans="1:16" ht="25.15" customHeight="1" thickBot="1" x14ac:dyDescent="0.2">
      <c r="A1124" s="1143">
        <v>784215</v>
      </c>
      <c r="B1124" s="1143"/>
      <c r="C1124" s="1143"/>
      <c r="D1124" s="1143"/>
      <c r="E1124" s="1143"/>
      <c r="F1124" s="1143"/>
      <c r="H1124" s="615">
        <v>784215</v>
      </c>
      <c r="I1124" s="721" t="s">
        <v>1131</v>
      </c>
      <c r="J1124" s="855"/>
      <c r="K1124" s="742"/>
      <c r="L1124" s="856"/>
      <c r="M1124" s="856"/>
      <c r="N1124" s="857"/>
      <c r="O1124" s="614">
        <v>1463</v>
      </c>
      <c r="P1124" s="614">
        <v>1639</v>
      </c>
    </row>
    <row r="1125" spans="1:16" ht="25.15" customHeight="1" x14ac:dyDescent="0.15">
      <c r="A1125" s="1143">
        <v>784221</v>
      </c>
      <c r="B1125" s="1143"/>
      <c r="C1125" s="1143"/>
      <c r="D1125" s="1143"/>
      <c r="E1125" s="1143"/>
      <c r="F1125" s="1143"/>
      <c r="H1125" s="612">
        <v>784221</v>
      </c>
      <c r="I1125" s="719" t="s">
        <v>953</v>
      </c>
      <c r="J1125" s="855"/>
      <c r="K1125" s="742"/>
      <c r="L1125" s="856"/>
      <c r="M1125" s="856"/>
      <c r="N1125" s="857"/>
      <c r="O1125" s="614">
        <v>5401</v>
      </c>
      <c r="P1125" s="614">
        <v>6006</v>
      </c>
    </row>
    <row r="1126" spans="1:16" ht="25.15" customHeight="1" x14ac:dyDescent="0.15">
      <c r="A1126" s="1143">
        <v>784222</v>
      </c>
      <c r="B1126" s="1143"/>
      <c r="C1126" s="1143"/>
      <c r="D1126" s="1143"/>
      <c r="E1126" s="1143"/>
      <c r="F1126" s="1143"/>
      <c r="H1126" s="613">
        <v>784222</v>
      </c>
      <c r="I1126" s="720" t="s">
        <v>954</v>
      </c>
      <c r="J1126" s="855"/>
      <c r="K1126" s="742"/>
      <c r="L1126" s="856"/>
      <c r="M1126" s="856"/>
      <c r="N1126" s="857"/>
      <c r="O1126" s="614">
        <v>4312</v>
      </c>
      <c r="P1126" s="614">
        <v>4796</v>
      </c>
    </row>
    <row r="1127" spans="1:16" ht="25.15" customHeight="1" x14ac:dyDescent="0.15">
      <c r="A1127" s="1143">
        <v>784223</v>
      </c>
      <c r="B1127" s="1143"/>
      <c r="C1127" s="1143"/>
      <c r="D1127" s="1143"/>
      <c r="E1127" s="1143"/>
      <c r="F1127" s="1143"/>
      <c r="H1127" s="613">
        <v>784223</v>
      </c>
      <c r="I1127" s="720" t="s">
        <v>955</v>
      </c>
      <c r="J1127" s="855"/>
      <c r="K1127" s="742"/>
      <c r="L1127" s="856"/>
      <c r="M1127" s="856"/>
      <c r="N1127" s="857"/>
      <c r="O1127" s="614">
        <v>3465</v>
      </c>
      <c r="P1127" s="614">
        <v>3861</v>
      </c>
    </row>
    <row r="1128" spans="1:16" ht="25.15" customHeight="1" x14ac:dyDescent="0.15">
      <c r="A1128" s="1143">
        <v>784224</v>
      </c>
      <c r="B1128" s="1143"/>
      <c r="C1128" s="1143"/>
      <c r="D1128" s="1143"/>
      <c r="E1128" s="1143"/>
      <c r="F1128" s="1143"/>
      <c r="H1128" s="613">
        <v>784224</v>
      </c>
      <c r="I1128" s="720" t="s">
        <v>956</v>
      </c>
      <c r="J1128" s="855"/>
      <c r="K1128" s="742"/>
      <c r="L1128" s="856"/>
      <c r="M1128" s="856"/>
      <c r="N1128" s="857"/>
      <c r="O1128" s="614">
        <v>2629</v>
      </c>
      <c r="P1128" s="614">
        <v>2926</v>
      </c>
    </row>
    <row r="1129" spans="1:16" ht="25.15" customHeight="1" thickBot="1" x14ac:dyDescent="0.2">
      <c r="A1129" s="1143">
        <v>784225</v>
      </c>
      <c r="B1129" s="1143"/>
      <c r="C1129" s="1143"/>
      <c r="D1129" s="1143"/>
      <c r="E1129" s="1143"/>
      <c r="F1129" s="1143"/>
      <c r="H1129" s="615">
        <v>784225</v>
      </c>
      <c r="I1129" s="721" t="s">
        <v>957</v>
      </c>
      <c r="J1129" s="855"/>
      <c r="K1129" s="742"/>
      <c r="L1129" s="856"/>
      <c r="M1129" s="856"/>
      <c r="N1129" s="857"/>
      <c r="O1129" s="614">
        <v>1749</v>
      </c>
      <c r="P1129" s="614">
        <v>1958</v>
      </c>
    </row>
    <row r="1130" spans="1:16" ht="25.15" customHeight="1" x14ac:dyDescent="0.15">
      <c r="A1130" s="1143">
        <v>784231</v>
      </c>
      <c r="B1130" s="1143"/>
      <c r="C1130" s="1143"/>
      <c r="D1130" s="1143"/>
      <c r="E1130" s="1143"/>
      <c r="F1130" s="1143"/>
      <c r="H1130" s="612">
        <v>784231</v>
      </c>
      <c r="I1130" s="719" t="s">
        <v>958</v>
      </c>
      <c r="J1130" s="855"/>
      <c r="K1130" s="742"/>
      <c r="L1130" s="856"/>
      <c r="M1130" s="856"/>
      <c r="N1130" s="857"/>
      <c r="O1130" s="614">
        <v>6292</v>
      </c>
      <c r="P1130" s="614">
        <v>6996</v>
      </c>
    </row>
    <row r="1131" spans="1:16" ht="25.15" customHeight="1" x14ac:dyDescent="0.15">
      <c r="A1131" s="1143">
        <v>784232</v>
      </c>
      <c r="B1131" s="1143"/>
      <c r="C1131" s="1143"/>
      <c r="D1131" s="1143"/>
      <c r="E1131" s="1143"/>
      <c r="F1131" s="1143"/>
      <c r="H1131" s="613">
        <v>784232</v>
      </c>
      <c r="I1131" s="720" t="s">
        <v>959</v>
      </c>
      <c r="J1131" s="855"/>
      <c r="K1131" s="742"/>
      <c r="L1131" s="856"/>
      <c r="M1131" s="856"/>
      <c r="N1131" s="857"/>
      <c r="O1131" s="614">
        <v>5016</v>
      </c>
      <c r="P1131" s="614">
        <v>5577</v>
      </c>
    </row>
    <row r="1132" spans="1:16" ht="25.15" customHeight="1" x14ac:dyDescent="0.15">
      <c r="A1132" s="1143">
        <v>784233</v>
      </c>
      <c r="B1132" s="1143"/>
      <c r="C1132" s="1143"/>
      <c r="D1132" s="1143"/>
      <c r="E1132" s="1143"/>
      <c r="F1132" s="1143"/>
      <c r="H1132" s="613">
        <v>784233</v>
      </c>
      <c r="I1132" s="720" t="s">
        <v>960</v>
      </c>
      <c r="J1132" s="855"/>
      <c r="K1132" s="742"/>
      <c r="L1132" s="856"/>
      <c r="M1132" s="856"/>
      <c r="N1132" s="857"/>
      <c r="O1132" s="614">
        <v>4037</v>
      </c>
      <c r="P1132" s="614">
        <v>4488</v>
      </c>
    </row>
    <row r="1133" spans="1:16" ht="25.15" customHeight="1" x14ac:dyDescent="0.15">
      <c r="A1133" s="1143">
        <v>784234</v>
      </c>
      <c r="B1133" s="1143"/>
      <c r="C1133" s="1143"/>
      <c r="D1133" s="1143"/>
      <c r="E1133" s="1143"/>
      <c r="F1133" s="1143"/>
      <c r="H1133" s="613">
        <v>784234</v>
      </c>
      <c r="I1133" s="720" t="s">
        <v>961</v>
      </c>
      <c r="J1133" s="855"/>
      <c r="K1133" s="742"/>
      <c r="L1133" s="856"/>
      <c r="M1133" s="856"/>
      <c r="N1133" s="857"/>
      <c r="O1133" s="614">
        <v>3036</v>
      </c>
      <c r="P1133" s="614">
        <v>3377</v>
      </c>
    </row>
    <row r="1134" spans="1:16" ht="25.15" customHeight="1" thickBot="1" x14ac:dyDescent="0.2">
      <c r="A1134" s="1143">
        <v>784235</v>
      </c>
      <c r="B1134" s="1143"/>
      <c r="C1134" s="1143"/>
      <c r="D1134" s="1143"/>
      <c r="E1134" s="1143"/>
      <c r="F1134" s="1143"/>
      <c r="H1134" s="615">
        <v>784235</v>
      </c>
      <c r="I1134" s="723" t="s">
        <v>962</v>
      </c>
      <c r="J1134" s="855"/>
      <c r="K1134" s="742"/>
      <c r="L1134" s="856"/>
      <c r="M1134" s="856"/>
      <c r="N1134" s="857"/>
      <c r="O1134" s="614">
        <v>2024</v>
      </c>
      <c r="P1134" s="614">
        <v>2255</v>
      </c>
    </row>
    <row r="1135" spans="1:16" ht="25.15" customHeight="1" x14ac:dyDescent="0.15">
      <c r="A1135" s="1143">
        <v>784301</v>
      </c>
      <c r="B1135" s="1143"/>
      <c r="C1135" s="1143"/>
      <c r="D1135" s="1143"/>
      <c r="E1135" s="1143"/>
      <c r="F1135" s="1143"/>
      <c r="H1135" s="612">
        <v>784301</v>
      </c>
      <c r="I1135" s="719" t="s">
        <v>1132</v>
      </c>
      <c r="J1135" s="855"/>
      <c r="K1135" s="742"/>
      <c r="L1135" s="856"/>
      <c r="M1135" s="856"/>
      <c r="N1135" s="857"/>
      <c r="O1135" s="614">
        <v>5038</v>
      </c>
      <c r="P1135" s="614">
        <v>5599</v>
      </c>
    </row>
    <row r="1136" spans="1:16" ht="25.15" customHeight="1" x14ac:dyDescent="0.15">
      <c r="A1136" s="1143">
        <v>784302</v>
      </c>
      <c r="B1136" s="1143"/>
      <c r="C1136" s="1143"/>
      <c r="D1136" s="1143"/>
      <c r="E1136" s="1143"/>
      <c r="F1136" s="1143"/>
      <c r="H1136" s="613">
        <v>784302</v>
      </c>
      <c r="I1136" s="720" t="s">
        <v>1133</v>
      </c>
      <c r="J1136" s="855"/>
      <c r="K1136" s="742"/>
      <c r="L1136" s="856"/>
      <c r="M1136" s="856"/>
      <c r="N1136" s="857"/>
      <c r="O1136" s="614">
        <v>3993.0000000000005</v>
      </c>
      <c r="P1136" s="614">
        <v>4433</v>
      </c>
    </row>
    <row r="1137" spans="1:16" ht="25.15" customHeight="1" x14ac:dyDescent="0.15">
      <c r="A1137" s="1143">
        <v>784303</v>
      </c>
      <c r="B1137" s="1143"/>
      <c r="C1137" s="1143"/>
      <c r="D1137" s="1143"/>
      <c r="E1137" s="1143"/>
      <c r="F1137" s="1143"/>
      <c r="H1137" s="613">
        <v>784303</v>
      </c>
      <c r="I1137" s="720" t="s">
        <v>1134</v>
      </c>
      <c r="J1137" s="855"/>
      <c r="K1137" s="742"/>
      <c r="L1137" s="856"/>
      <c r="M1137" s="856"/>
      <c r="N1137" s="857"/>
      <c r="O1137" s="614">
        <v>3234.0000000000005</v>
      </c>
      <c r="P1137" s="614">
        <v>3597</v>
      </c>
    </row>
    <row r="1138" spans="1:16" ht="25.15" customHeight="1" x14ac:dyDescent="0.15">
      <c r="A1138" s="1143">
        <v>784304</v>
      </c>
      <c r="B1138" s="1143"/>
      <c r="C1138" s="1143"/>
      <c r="D1138" s="1143"/>
      <c r="E1138" s="1143"/>
      <c r="F1138" s="1143"/>
      <c r="H1138" s="613">
        <v>784304</v>
      </c>
      <c r="I1138" s="720" t="s">
        <v>1135</v>
      </c>
      <c r="J1138" s="747"/>
      <c r="K1138" s="742"/>
      <c r="L1138" s="748"/>
      <c r="M1138" s="748"/>
      <c r="N1138" s="753"/>
      <c r="O1138" s="614">
        <v>2475</v>
      </c>
      <c r="P1138" s="614">
        <v>2750</v>
      </c>
    </row>
    <row r="1139" spans="1:16" ht="25.15" customHeight="1" thickBot="1" x14ac:dyDescent="0.2">
      <c r="A1139" s="1143">
        <v>784305</v>
      </c>
      <c r="B1139" s="1143"/>
      <c r="C1139" s="1143"/>
      <c r="D1139" s="1143"/>
      <c r="E1139" s="1143"/>
      <c r="F1139" s="1143"/>
      <c r="H1139" s="615">
        <v>784305</v>
      </c>
      <c r="I1139" s="721" t="s">
        <v>1136</v>
      </c>
      <c r="J1139" s="855"/>
      <c r="K1139" s="742"/>
      <c r="L1139" s="856"/>
      <c r="M1139" s="856"/>
      <c r="N1139" s="857"/>
      <c r="O1139" s="614">
        <v>1639.0000000000002</v>
      </c>
      <c r="P1139" s="614">
        <v>1826</v>
      </c>
    </row>
    <row r="1140" spans="1:16" ht="25.15" customHeight="1" x14ac:dyDescent="0.15">
      <c r="A1140" s="1143">
        <v>784311</v>
      </c>
      <c r="B1140" s="1143"/>
      <c r="C1140" s="1143"/>
      <c r="D1140" s="1143"/>
      <c r="E1140" s="1143"/>
      <c r="F1140" s="1143"/>
      <c r="H1140" s="612">
        <v>784311</v>
      </c>
      <c r="I1140" s="719" t="s">
        <v>1137</v>
      </c>
      <c r="J1140" s="855"/>
      <c r="K1140" s="742"/>
      <c r="L1140" s="856"/>
      <c r="M1140" s="856"/>
      <c r="N1140" s="857"/>
      <c r="O1140" s="614">
        <v>3806</v>
      </c>
      <c r="P1140" s="614">
        <v>4235</v>
      </c>
    </row>
    <row r="1141" spans="1:16" ht="25.15" customHeight="1" x14ac:dyDescent="0.15">
      <c r="A1141" s="1143">
        <v>784312</v>
      </c>
      <c r="B1141" s="1143"/>
      <c r="C1141" s="1143"/>
      <c r="D1141" s="1143"/>
      <c r="E1141" s="1143"/>
      <c r="F1141" s="1143"/>
      <c r="H1141" s="613">
        <v>784312</v>
      </c>
      <c r="I1141" s="720" t="s">
        <v>1138</v>
      </c>
      <c r="J1141" s="855"/>
      <c r="K1141" s="742"/>
      <c r="L1141" s="856"/>
      <c r="M1141" s="856"/>
      <c r="N1141" s="857"/>
      <c r="O1141" s="614">
        <v>3003</v>
      </c>
      <c r="P1141" s="614">
        <v>3344</v>
      </c>
    </row>
    <row r="1142" spans="1:16" ht="25.15" customHeight="1" x14ac:dyDescent="0.15">
      <c r="A1142" s="1143">
        <v>784313</v>
      </c>
      <c r="B1142" s="1143"/>
      <c r="C1142" s="1143"/>
      <c r="D1142" s="1143"/>
      <c r="E1142" s="1143"/>
      <c r="F1142" s="1143"/>
      <c r="H1142" s="613">
        <v>784313</v>
      </c>
      <c r="I1142" s="720" t="s">
        <v>1139</v>
      </c>
      <c r="J1142" s="855"/>
      <c r="K1142" s="742"/>
      <c r="L1142" s="856"/>
      <c r="M1142" s="856"/>
      <c r="N1142" s="857"/>
      <c r="O1142" s="614">
        <v>2420</v>
      </c>
      <c r="P1142" s="614">
        <v>2695</v>
      </c>
    </row>
    <row r="1143" spans="1:16" ht="25.15" customHeight="1" x14ac:dyDescent="0.15">
      <c r="A1143" s="1143">
        <v>784314</v>
      </c>
      <c r="B1143" s="1143"/>
      <c r="C1143" s="1143"/>
      <c r="D1143" s="1143"/>
      <c r="E1143" s="1143"/>
      <c r="F1143" s="1143"/>
      <c r="H1143" s="613">
        <v>784314</v>
      </c>
      <c r="I1143" s="720" t="s">
        <v>1140</v>
      </c>
      <c r="J1143" s="855"/>
      <c r="K1143" s="742"/>
      <c r="L1143" s="856"/>
      <c r="M1143" s="856"/>
      <c r="N1143" s="857"/>
      <c r="O1143" s="614">
        <v>1826</v>
      </c>
      <c r="P1143" s="614">
        <v>2035</v>
      </c>
    </row>
    <row r="1144" spans="1:16" ht="25.15" customHeight="1" thickBot="1" x14ac:dyDescent="0.2">
      <c r="A1144" s="1143">
        <v>784315</v>
      </c>
      <c r="B1144" s="1143"/>
      <c r="C1144" s="1143"/>
      <c r="D1144" s="1143"/>
      <c r="E1144" s="1143"/>
      <c r="F1144" s="1143"/>
      <c r="H1144" s="615">
        <v>784315</v>
      </c>
      <c r="I1144" s="721" t="s">
        <v>1141</v>
      </c>
      <c r="J1144" s="855"/>
      <c r="K1144" s="742"/>
      <c r="L1144" s="856"/>
      <c r="M1144" s="856"/>
      <c r="N1144" s="857"/>
      <c r="O1144" s="614">
        <v>1188</v>
      </c>
      <c r="P1144" s="614">
        <v>1331</v>
      </c>
    </row>
    <row r="1145" spans="1:16" ht="25.15" customHeight="1" x14ac:dyDescent="0.15">
      <c r="A1145" s="1143">
        <v>784321</v>
      </c>
      <c r="B1145" s="1143"/>
      <c r="C1145" s="1143"/>
      <c r="D1145" s="1143"/>
      <c r="E1145" s="1143"/>
      <c r="F1145" s="1143"/>
      <c r="H1145" s="612">
        <v>784321</v>
      </c>
      <c r="I1145" s="719" t="s">
        <v>963</v>
      </c>
      <c r="J1145" s="855"/>
      <c r="K1145" s="742"/>
      <c r="L1145" s="856"/>
      <c r="M1145" s="856"/>
      <c r="N1145" s="857"/>
      <c r="O1145" s="614">
        <v>4543</v>
      </c>
      <c r="P1145" s="614">
        <v>5049</v>
      </c>
    </row>
    <row r="1146" spans="1:16" ht="25.15" customHeight="1" x14ac:dyDescent="0.15">
      <c r="A1146" s="1143">
        <v>784322</v>
      </c>
      <c r="B1146" s="1143"/>
      <c r="C1146" s="1143"/>
      <c r="D1146" s="1143"/>
      <c r="E1146" s="1143"/>
      <c r="F1146" s="1143"/>
      <c r="H1146" s="613">
        <v>784322</v>
      </c>
      <c r="I1146" s="720" t="s">
        <v>964</v>
      </c>
      <c r="J1146" s="855"/>
      <c r="K1146" s="742"/>
      <c r="L1146" s="856"/>
      <c r="M1146" s="856"/>
      <c r="N1146" s="857"/>
      <c r="O1146" s="614">
        <v>3575</v>
      </c>
      <c r="P1146" s="614">
        <v>3982</v>
      </c>
    </row>
    <row r="1147" spans="1:16" ht="25.15" customHeight="1" x14ac:dyDescent="0.15">
      <c r="A1147" s="1143">
        <v>784323</v>
      </c>
      <c r="B1147" s="1143"/>
      <c r="C1147" s="1143"/>
      <c r="D1147" s="1143"/>
      <c r="E1147" s="1143"/>
      <c r="F1147" s="1143"/>
      <c r="H1147" s="613">
        <v>784323</v>
      </c>
      <c r="I1147" s="720" t="s">
        <v>965</v>
      </c>
      <c r="J1147" s="855"/>
      <c r="K1147" s="742"/>
      <c r="L1147" s="856"/>
      <c r="M1147" s="856"/>
      <c r="N1147" s="857"/>
      <c r="O1147" s="614">
        <v>2893</v>
      </c>
      <c r="P1147" s="614">
        <v>3223</v>
      </c>
    </row>
    <row r="1148" spans="1:16" ht="25.15" customHeight="1" x14ac:dyDescent="0.15">
      <c r="A1148" s="1143">
        <v>784324</v>
      </c>
      <c r="B1148" s="1143"/>
      <c r="C1148" s="1143"/>
      <c r="D1148" s="1143"/>
      <c r="E1148" s="1143"/>
      <c r="F1148" s="1143"/>
      <c r="H1148" s="613">
        <v>784324</v>
      </c>
      <c r="I1148" s="720" t="s">
        <v>966</v>
      </c>
      <c r="J1148" s="855"/>
      <c r="K1148" s="742"/>
      <c r="L1148" s="856"/>
      <c r="M1148" s="856"/>
      <c r="N1148" s="857"/>
      <c r="O1148" s="614">
        <v>2178</v>
      </c>
      <c r="P1148" s="614">
        <v>2431</v>
      </c>
    </row>
    <row r="1149" spans="1:16" ht="25.15" customHeight="1" thickBot="1" x14ac:dyDescent="0.2">
      <c r="A1149" s="1143">
        <v>784325</v>
      </c>
      <c r="B1149" s="1143"/>
      <c r="C1149" s="1143"/>
      <c r="D1149" s="1143"/>
      <c r="E1149" s="1143"/>
      <c r="F1149" s="1143"/>
      <c r="H1149" s="615">
        <v>784325</v>
      </c>
      <c r="I1149" s="721" t="s">
        <v>967</v>
      </c>
      <c r="J1149" s="855"/>
      <c r="K1149" s="742"/>
      <c r="L1149" s="856"/>
      <c r="M1149" s="856"/>
      <c r="N1149" s="857"/>
      <c r="O1149" s="614">
        <v>1397</v>
      </c>
      <c r="P1149" s="614">
        <v>1562</v>
      </c>
    </row>
    <row r="1150" spans="1:16" ht="25.15" customHeight="1" x14ac:dyDescent="0.15">
      <c r="A1150" s="1143">
        <v>784331</v>
      </c>
      <c r="B1150" s="1143"/>
      <c r="C1150" s="1143"/>
      <c r="D1150" s="1143"/>
      <c r="E1150" s="1143"/>
      <c r="F1150" s="1143"/>
      <c r="H1150" s="612">
        <v>784331</v>
      </c>
      <c r="I1150" s="719" t="s">
        <v>968</v>
      </c>
      <c r="J1150" s="855"/>
      <c r="K1150" s="742"/>
      <c r="L1150" s="856"/>
      <c r="M1150" s="856"/>
      <c r="N1150" s="857"/>
      <c r="O1150" s="614">
        <v>5302</v>
      </c>
      <c r="P1150" s="614">
        <v>5896</v>
      </c>
    </row>
    <row r="1151" spans="1:16" ht="25.15" customHeight="1" x14ac:dyDescent="0.15">
      <c r="A1151" s="1143">
        <v>784332</v>
      </c>
      <c r="B1151" s="1143"/>
      <c r="C1151" s="1143"/>
      <c r="D1151" s="1143"/>
      <c r="E1151" s="1143"/>
      <c r="F1151" s="1143"/>
      <c r="H1151" s="613">
        <v>784332</v>
      </c>
      <c r="I1151" s="720" t="s">
        <v>969</v>
      </c>
      <c r="J1151" s="855"/>
      <c r="K1151" s="742"/>
      <c r="L1151" s="856"/>
      <c r="M1151" s="856"/>
      <c r="N1151" s="857"/>
      <c r="O1151" s="614">
        <v>4180</v>
      </c>
      <c r="P1151" s="614">
        <v>4653</v>
      </c>
    </row>
    <row r="1152" spans="1:16" ht="25.15" customHeight="1" x14ac:dyDescent="0.15">
      <c r="A1152" s="1143">
        <v>784333</v>
      </c>
      <c r="B1152" s="1143"/>
      <c r="C1152" s="1143"/>
      <c r="D1152" s="1143"/>
      <c r="E1152" s="1143"/>
      <c r="F1152" s="1143"/>
      <c r="H1152" s="613">
        <v>784333</v>
      </c>
      <c r="I1152" s="720" t="s">
        <v>970</v>
      </c>
      <c r="J1152" s="855"/>
      <c r="K1152" s="742"/>
      <c r="L1152" s="856"/>
      <c r="M1152" s="856"/>
      <c r="N1152" s="857"/>
      <c r="O1152" s="614">
        <v>3366</v>
      </c>
      <c r="P1152" s="614">
        <v>3751</v>
      </c>
    </row>
    <row r="1153" spans="1:16" ht="25.15" customHeight="1" x14ac:dyDescent="0.15">
      <c r="A1153" s="1143">
        <v>784334</v>
      </c>
      <c r="B1153" s="1143"/>
      <c r="C1153" s="1143"/>
      <c r="D1153" s="1143"/>
      <c r="E1153" s="1143"/>
      <c r="F1153" s="1143"/>
      <c r="H1153" s="613">
        <v>784334</v>
      </c>
      <c r="I1153" s="720" t="s">
        <v>971</v>
      </c>
      <c r="J1153" s="855"/>
      <c r="K1153" s="742"/>
      <c r="L1153" s="856"/>
      <c r="M1153" s="856"/>
      <c r="N1153" s="857"/>
      <c r="O1153" s="614">
        <v>2530</v>
      </c>
      <c r="P1153" s="614">
        <v>2816</v>
      </c>
    </row>
    <row r="1154" spans="1:16" ht="25.15" customHeight="1" x14ac:dyDescent="0.15">
      <c r="A1154" s="1143">
        <v>784335</v>
      </c>
      <c r="B1154" s="1143"/>
      <c r="C1154" s="1143"/>
      <c r="D1154" s="1143"/>
      <c r="E1154" s="1143"/>
      <c r="F1154" s="1143"/>
      <c r="H1154" s="824">
        <v>784335</v>
      </c>
      <c r="I1154" s="723" t="s">
        <v>972</v>
      </c>
      <c r="J1154" s="858"/>
      <c r="K1154" s="609"/>
      <c r="L1154" s="859"/>
      <c r="M1154" s="859"/>
      <c r="N1154" s="860"/>
      <c r="O1154" s="825">
        <v>1639</v>
      </c>
      <c r="P1154" s="825">
        <v>1826</v>
      </c>
    </row>
    <row r="1155" spans="1:16" ht="25.15" customHeight="1" x14ac:dyDescent="0.2">
      <c r="A1155" s="1143"/>
      <c r="B1155" s="1143"/>
      <c r="C1155" s="1143"/>
      <c r="D1155" s="1143"/>
      <c r="E1155" s="1143"/>
      <c r="F1155" s="1143"/>
      <c r="H1155" s="826" t="s">
        <v>1227</v>
      </c>
      <c r="I1155" s="827"/>
      <c r="J1155" s="865"/>
      <c r="K1155" s="872"/>
      <c r="L1155" s="867"/>
      <c r="M1155" s="867"/>
      <c r="N1155" s="867"/>
      <c r="O1155" s="823"/>
      <c r="P1155" s="823"/>
    </row>
    <row r="1156" spans="1:16" ht="25.15" customHeight="1" thickBot="1" x14ac:dyDescent="0.2">
      <c r="A1156" s="1143"/>
      <c r="B1156" s="1143"/>
      <c r="C1156" s="1143"/>
      <c r="D1156" s="1143"/>
      <c r="E1156" s="1143"/>
      <c r="F1156" s="1143"/>
      <c r="H1156" s="696" t="s">
        <v>1228</v>
      </c>
      <c r="I1156" s="730"/>
      <c r="J1156" s="855"/>
      <c r="K1156" s="742"/>
      <c r="L1156" s="856"/>
      <c r="M1156" s="856"/>
      <c r="N1156" s="857"/>
      <c r="O1156" s="592"/>
      <c r="P1156" s="592"/>
    </row>
    <row r="1157" spans="1:16" ht="25.15" customHeight="1" x14ac:dyDescent="0.15">
      <c r="A1157" s="1143" t="s">
        <v>1142</v>
      </c>
      <c r="B1157" s="1143"/>
      <c r="C1157" s="1143"/>
      <c r="D1157" s="1143"/>
      <c r="E1157" s="1143"/>
      <c r="F1157" s="1143"/>
      <c r="H1157" s="606" t="s">
        <v>1229</v>
      </c>
      <c r="I1157" s="724" t="s">
        <v>1143</v>
      </c>
      <c r="J1157" s="855"/>
      <c r="K1157" s="742"/>
      <c r="L1157" s="856"/>
      <c r="M1157" s="856"/>
      <c r="N1157" s="857"/>
      <c r="O1157" s="607">
        <v>176</v>
      </c>
      <c r="P1157" s="607">
        <v>198</v>
      </c>
    </row>
    <row r="1158" spans="1:16" ht="25.15" customHeight="1" x14ac:dyDescent="0.15">
      <c r="A1158" s="1143" t="s">
        <v>1144</v>
      </c>
      <c r="B1158" s="1143"/>
      <c r="C1158" s="1143"/>
      <c r="D1158" s="1143"/>
      <c r="E1158" s="1143"/>
      <c r="F1158" s="1143"/>
      <c r="H1158" s="606" t="s">
        <v>1230</v>
      </c>
      <c r="I1158" s="725" t="s">
        <v>1145</v>
      </c>
      <c r="J1158" s="855"/>
      <c r="K1158" s="742"/>
      <c r="L1158" s="856"/>
      <c r="M1158" s="856"/>
      <c r="N1158" s="857"/>
      <c r="O1158" s="607">
        <v>209.00000000000003</v>
      </c>
      <c r="P1158" s="607">
        <v>242</v>
      </c>
    </row>
    <row r="1159" spans="1:16" ht="25.15" customHeight="1" x14ac:dyDescent="0.15">
      <c r="A1159" s="1143" t="s">
        <v>1146</v>
      </c>
      <c r="B1159" s="1143"/>
      <c r="C1159" s="1143"/>
      <c r="D1159" s="1143"/>
      <c r="E1159" s="1143"/>
      <c r="F1159" s="1143"/>
      <c r="H1159" s="606" t="s">
        <v>1146</v>
      </c>
      <c r="I1159" s="725" t="s">
        <v>1147</v>
      </c>
      <c r="J1159" s="855"/>
      <c r="K1159" s="742"/>
      <c r="L1159" s="856"/>
      <c r="M1159" s="856"/>
      <c r="N1159" s="857"/>
      <c r="O1159" s="607">
        <v>242.00000000000003</v>
      </c>
      <c r="P1159" s="607">
        <v>275</v>
      </c>
    </row>
    <row r="1160" spans="1:16" ht="25.15" customHeight="1" x14ac:dyDescent="0.15">
      <c r="A1160" s="1143" t="s">
        <v>1148</v>
      </c>
      <c r="B1160" s="1143"/>
      <c r="C1160" s="1143"/>
      <c r="D1160" s="1143"/>
      <c r="E1160" s="1143"/>
      <c r="F1160" s="1143"/>
      <c r="H1160" s="606" t="s">
        <v>1148</v>
      </c>
      <c r="I1160" s="725" t="s">
        <v>1149</v>
      </c>
      <c r="J1160" s="855"/>
      <c r="K1160" s="742"/>
      <c r="L1160" s="856"/>
      <c r="M1160" s="856"/>
      <c r="N1160" s="857"/>
      <c r="O1160" s="607">
        <v>275</v>
      </c>
      <c r="P1160" s="607">
        <v>308</v>
      </c>
    </row>
    <row r="1161" spans="1:16" ht="25.15" customHeight="1" thickBot="1" x14ac:dyDescent="0.2">
      <c r="A1161" s="1143" t="s">
        <v>1500</v>
      </c>
      <c r="B1161" s="1143"/>
      <c r="C1161" s="1143"/>
      <c r="D1161" s="1143"/>
      <c r="E1161" s="1143"/>
      <c r="F1161" s="1143"/>
      <c r="H1161" s="608" t="s">
        <v>1500</v>
      </c>
      <c r="I1161" s="726" t="s">
        <v>791</v>
      </c>
      <c r="J1161" s="855"/>
      <c r="K1161" s="742"/>
      <c r="L1161" s="856"/>
      <c r="M1161" s="856"/>
      <c r="N1161" s="857"/>
      <c r="O1161" s="607"/>
      <c r="P1161" s="607"/>
    </row>
    <row r="1162" spans="1:16" ht="25.15" customHeight="1" x14ac:dyDescent="0.15">
      <c r="A1162" s="1143" t="s">
        <v>1150</v>
      </c>
      <c r="B1162" s="1143"/>
      <c r="C1162" s="1143"/>
      <c r="D1162" s="1143"/>
      <c r="E1162" s="1143"/>
      <c r="F1162" s="1143"/>
      <c r="H1162" s="606" t="s">
        <v>1231</v>
      </c>
      <c r="I1162" s="724" t="s">
        <v>1151</v>
      </c>
      <c r="J1162" s="855"/>
      <c r="K1162" s="742"/>
      <c r="L1162" s="856"/>
      <c r="M1162" s="856"/>
      <c r="N1162" s="857"/>
      <c r="O1162" s="607">
        <v>2706</v>
      </c>
      <c r="P1162" s="607">
        <v>3014</v>
      </c>
    </row>
    <row r="1163" spans="1:16" ht="25.15" customHeight="1" x14ac:dyDescent="0.15">
      <c r="A1163" s="1143" t="s">
        <v>1152</v>
      </c>
      <c r="B1163" s="1143"/>
      <c r="C1163" s="1143"/>
      <c r="D1163" s="1143"/>
      <c r="E1163" s="1143"/>
      <c r="F1163" s="1143"/>
      <c r="H1163" s="606" t="s">
        <v>1152</v>
      </c>
      <c r="I1163" s="725" t="s">
        <v>1153</v>
      </c>
      <c r="J1163" s="855"/>
      <c r="K1163" s="742"/>
      <c r="L1163" s="856"/>
      <c r="M1163" s="856"/>
      <c r="N1163" s="857"/>
      <c r="O1163" s="607">
        <v>2013.0000000000002</v>
      </c>
      <c r="P1163" s="607">
        <v>2244</v>
      </c>
    </row>
    <row r="1164" spans="1:16" ht="25.15" customHeight="1" x14ac:dyDescent="0.15">
      <c r="A1164" s="1143" t="s">
        <v>1154</v>
      </c>
      <c r="B1164" s="1143"/>
      <c r="C1164" s="1143"/>
      <c r="D1164" s="1143"/>
      <c r="E1164" s="1143"/>
      <c r="F1164" s="1143"/>
      <c r="H1164" s="606" t="s">
        <v>1154</v>
      </c>
      <c r="I1164" s="725" t="s">
        <v>1155</v>
      </c>
      <c r="J1164" s="855"/>
      <c r="K1164" s="742"/>
      <c r="L1164" s="856"/>
      <c r="M1164" s="856"/>
      <c r="N1164" s="857"/>
      <c r="O1164" s="607">
        <v>1309</v>
      </c>
      <c r="P1164" s="607">
        <v>1463</v>
      </c>
    </row>
    <row r="1165" spans="1:16" ht="25.15" customHeight="1" x14ac:dyDescent="0.15">
      <c r="A1165" s="1143" t="s">
        <v>1156</v>
      </c>
      <c r="B1165" s="1143"/>
      <c r="C1165" s="1143"/>
      <c r="D1165" s="1143"/>
      <c r="E1165" s="1143"/>
      <c r="F1165" s="1143"/>
      <c r="H1165" s="606" t="s">
        <v>1156</v>
      </c>
      <c r="I1165" s="725" t="s">
        <v>1157</v>
      </c>
      <c r="J1165" s="855"/>
      <c r="K1165" s="742"/>
      <c r="L1165" s="856"/>
      <c r="M1165" s="856"/>
      <c r="N1165" s="857"/>
      <c r="O1165" s="607">
        <v>825.00000000000011</v>
      </c>
      <c r="P1165" s="607">
        <v>924</v>
      </c>
    </row>
    <row r="1166" spans="1:16" ht="25.15" customHeight="1" thickBot="1" x14ac:dyDescent="0.2">
      <c r="A1166" s="1143" t="s">
        <v>1158</v>
      </c>
      <c r="B1166" s="1143"/>
      <c r="C1166" s="1143"/>
      <c r="D1166" s="1143"/>
      <c r="E1166" s="1143"/>
      <c r="F1166" s="1143"/>
      <c r="H1166" s="608" t="s">
        <v>1158</v>
      </c>
      <c r="I1166" s="731" t="s">
        <v>1159</v>
      </c>
      <c r="J1166" s="855"/>
      <c r="K1166" s="742"/>
      <c r="L1166" s="856"/>
      <c r="M1166" s="856"/>
      <c r="N1166" s="857"/>
      <c r="O1166" s="607">
        <v>143</v>
      </c>
      <c r="P1166" s="607">
        <v>165</v>
      </c>
    </row>
    <row r="1167" spans="1:16" ht="25.15" customHeight="1" x14ac:dyDescent="0.15">
      <c r="A1167" s="1143" t="s">
        <v>1160</v>
      </c>
      <c r="B1167" s="1143"/>
      <c r="C1167" s="1143"/>
      <c r="D1167" s="1143"/>
      <c r="E1167" s="1143"/>
      <c r="F1167" s="1143"/>
      <c r="H1167" s="606" t="s">
        <v>1232</v>
      </c>
      <c r="I1167" s="724" t="s">
        <v>1501</v>
      </c>
      <c r="J1167" s="855"/>
      <c r="K1167" s="742"/>
      <c r="L1167" s="856"/>
      <c r="M1167" s="856"/>
      <c r="N1167" s="857"/>
      <c r="O1167" s="607">
        <v>3586.0000000000005</v>
      </c>
      <c r="P1167" s="607">
        <v>3982</v>
      </c>
    </row>
    <row r="1168" spans="1:16" ht="25.15" customHeight="1" x14ac:dyDescent="0.15">
      <c r="A1168" s="1143" t="s">
        <v>1161</v>
      </c>
      <c r="B1168" s="1143"/>
      <c r="C1168" s="1143"/>
      <c r="D1168" s="1143"/>
      <c r="E1168" s="1143"/>
      <c r="F1168" s="1143"/>
      <c r="H1168" s="606" t="s">
        <v>1161</v>
      </c>
      <c r="I1168" s="725" t="s">
        <v>1502</v>
      </c>
      <c r="J1168" s="855"/>
      <c r="K1168" s="742"/>
      <c r="L1168" s="856"/>
      <c r="M1168" s="856"/>
      <c r="N1168" s="857"/>
      <c r="O1168" s="607">
        <v>2750</v>
      </c>
      <c r="P1168" s="607">
        <v>3058</v>
      </c>
    </row>
    <row r="1169" spans="1:16" ht="25.15" customHeight="1" x14ac:dyDescent="0.15">
      <c r="A1169" s="1143" t="s">
        <v>1162</v>
      </c>
      <c r="B1169" s="1143"/>
      <c r="C1169" s="1143"/>
      <c r="D1169" s="1143"/>
      <c r="E1169" s="1143"/>
      <c r="F1169" s="1143"/>
      <c r="H1169" s="606" t="s">
        <v>1162</v>
      </c>
      <c r="I1169" s="725" t="s">
        <v>1503</v>
      </c>
      <c r="J1169" s="855"/>
      <c r="K1169" s="742"/>
      <c r="L1169" s="856"/>
      <c r="M1169" s="856"/>
      <c r="N1169" s="857"/>
      <c r="O1169" s="607">
        <v>1925.0000000000002</v>
      </c>
      <c r="P1169" s="607">
        <v>2145</v>
      </c>
    </row>
    <row r="1170" spans="1:16" ht="25.15" customHeight="1" x14ac:dyDescent="0.15">
      <c r="A1170" s="1143" t="s">
        <v>1163</v>
      </c>
      <c r="B1170" s="1143"/>
      <c r="C1170" s="1143"/>
      <c r="D1170" s="1143"/>
      <c r="E1170" s="1143"/>
      <c r="F1170" s="1143"/>
      <c r="H1170" s="606" t="s">
        <v>1163</v>
      </c>
      <c r="I1170" s="725" t="s">
        <v>1504</v>
      </c>
      <c r="J1170" s="855"/>
      <c r="K1170" s="742"/>
      <c r="L1170" s="856"/>
      <c r="M1170" s="856"/>
      <c r="N1170" s="857"/>
      <c r="O1170" s="607">
        <v>1353</v>
      </c>
      <c r="P1170" s="607">
        <v>1507</v>
      </c>
    </row>
    <row r="1171" spans="1:16" ht="25.15" customHeight="1" thickBot="1" x14ac:dyDescent="0.2">
      <c r="A1171" s="1143" t="s">
        <v>1164</v>
      </c>
      <c r="B1171" s="1143"/>
      <c r="C1171" s="1143"/>
      <c r="D1171" s="1143"/>
      <c r="E1171" s="1143"/>
      <c r="F1171" s="1143"/>
      <c r="H1171" s="608" t="s">
        <v>1164</v>
      </c>
      <c r="I1171" s="726" t="s">
        <v>1505</v>
      </c>
      <c r="J1171" s="855"/>
      <c r="K1171" s="742"/>
      <c r="L1171" s="856"/>
      <c r="M1171" s="856"/>
      <c r="N1171" s="857"/>
      <c r="O1171" s="607">
        <v>517</v>
      </c>
      <c r="P1171" s="607">
        <v>583</v>
      </c>
    </row>
    <row r="1172" spans="1:16" ht="25.15" customHeight="1" x14ac:dyDescent="0.15">
      <c r="A1172" s="1143" t="s">
        <v>1165</v>
      </c>
      <c r="B1172" s="1143"/>
      <c r="C1172" s="1143"/>
      <c r="D1172" s="1143"/>
      <c r="E1172" s="1143"/>
      <c r="F1172" s="1143"/>
      <c r="H1172" s="606" t="s">
        <v>1233</v>
      </c>
      <c r="I1172" s="732" t="s">
        <v>1506</v>
      </c>
      <c r="J1172" s="855"/>
      <c r="K1172" s="742"/>
      <c r="L1172" s="856"/>
      <c r="M1172" s="856"/>
      <c r="N1172" s="857"/>
      <c r="O1172" s="607">
        <v>4477</v>
      </c>
      <c r="P1172" s="607">
        <v>4972</v>
      </c>
    </row>
    <row r="1173" spans="1:16" ht="25.15" customHeight="1" x14ac:dyDescent="0.15">
      <c r="A1173" s="1143" t="s">
        <v>1166</v>
      </c>
      <c r="B1173" s="1143"/>
      <c r="C1173" s="1143"/>
      <c r="D1173" s="1143"/>
      <c r="E1173" s="1143"/>
      <c r="F1173" s="1143"/>
      <c r="H1173" s="606" t="s">
        <v>1166</v>
      </c>
      <c r="I1173" s="725" t="s">
        <v>1507</v>
      </c>
      <c r="J1173" s="855"/>
      <c r="K1173" s="742"/>
      <c r="L1173" s="856"/>
      <c r="M1173" s="856"/>
      <c r="N1173" s="857"/>
      <c r="O1173" s="607">
        <v>3498.0000000000005</v>
      </c>
      <c r="P1173" s="607">
        <v>3883</v>
      </c>
    </row>
    <row r="1174" spans="1:16" ht="25.15" customHeight="1" x14ac:dyDescent="0.15">
      <c r="A1174" s="1143" t="s">
        <v>1167</v>
      </c>
      <c r="B1174" s="1143"/>
      <c r="C1174" s="1143"/>
      <c r="D1174" s="1143"/>
      <c r="E1174" s="1143"/>
      <c r="F1174" s="1143"/>
      <c r="H1174" s="606" t="s">
        <v>1167</v>
      </c>
      <c r="I1174" s="725" t="s">
        <v>1508</v>
      </c>
      <c r="J1174" s="855"/>
      <c r="K1174" s="742"/>
      <c r="L1174" s="856"/>
      <c r="M1174" s="856"/>
      <c r="N1174" s="857"/>
      <c r="O1174" s="607">
        <v>2530</v>
      </c>
      <c r="P1174" s="607">
        <v>2816</v>
      </c>
    </row>
    <row r="1175" spans="1:16" ht="25.15" customHeight="1" x14ac:dyDescent="0.15">
      <c r="A1175" s="1143" t="s">
        <v>1168</v>
      </c>
      <c r="B1175" s="1143"/>
      <c r="C1175" s="1143"/>
      <c r="D1175" s="1143"/>
      <c r="E1175" s="1143"/>
      <c r="F1175" s="1143"/>
      <c r="H1175" s="606" t="s">
        <v>1168</v>
      </c>
      <c r="I1175" s="725" t="s">
        <v>1509</v>
      </c>
      <c r="J1175" s="855"/>
      <c r="K1175" s="742"/>
      <c r="L1175" s="856"/>
      <c r="M1175" s="856"/>
      <c r="N1175" s="857"/>
      <c r="O1175" s="607">
        <v>1870.0000000000002</v>
      </c>
      <c r="P1175" s="607">
        <v>2079</v>
      </c>
    </row>
    <row r="1176" spans="1:16" ht="25.15" customHeight="1" thickBot="1" x14ac:dyDescent="0.2">
      <c r="A1176" s="1143" t="s">
        <v>1169</v>
      </c>
      <c r="B1176" s="1143"/>
      <c r="C1176" s="1143"/>
      <c r="D1176" s="1143"/>
      <c r="E1176" s="1143"/>
      <c r="F1176" s="1143"/>
      <c r="H1176" s="608" t="s">
        <v>1169</v>
      </c>
      <c r="I1176" s="731" t="s">
        <v>1510</v>
      </c>
      <c r="J1176" s="855"/>
      <c r="K1176" s="742"/>
      <c r="L1176" s="856"/>
      <c r="M1176" s="856"/>
      <c r="N1176" s="857"/>
      <c r="O1176" s="607">
        <v>891.00000000000011</v>
      </c>
      <c r="P1176" s="607">
        <v>990</v>
      </c>
    </row>
    <row r="1177" spans="1:16" ht="25.15" customHeight="1" x14ac:dyDescent="0.15">
      <c r="A1177" s="1143" t="s">
        <v>1170</v>
      </c>
      <c r="B1177" s="1143"/>
      <c r="C1177" s="1143"/>
      <c r="D1177" s="1143"/>
      <c r="E1177" s="1143"/>
      <c r="F1177" s="1143"/>
      <c r="H1177" s="606" t="s">
        <v>1234</v>
      </c>
      <c r="I1177" s="724" t="s">
        <v>1511</v>
      </c>
      <c r="J1177" s="855"/>
      <c r="K1177" s="742"/>
      <c r="L1177" s="856"/>
      <c r="M1177" s="856"/>
      <c r="N1177" s="857"/>
      <c r="O1177" s="607">
        <v>5368</v>
      </c>
      <c r="P1177" s="607">
        <v>5962</v>
      </c>
    </row>
    <row r="1178" spans="1:16" ht="25.15" customHeight="1" x14ac:dyDescent="0.15">
      <c r="A1178" s="1143" t="s">
        <v>1171</v>
      </c>
      <c r="B1178" s="1143"/>
      <c r="C1178" s="1143"/>
      <c r="D1178" s="1143"/>
      <c r="E1178" s="1143"/>
      <c r="F1178" s="1143"/>
      <c r="H1178" s="606" t="s">
        <v>1171</v>
      </c>
      <c r="I1178" s="725" t="s">
        <v>1512</v>
      </c>
      <c r="J1178" s="855"/>
      <c r="K1178" s="742"/>
      <c r="L1178" s="856"/>
      <c r="M1178" s="856"/>
      <c r="N1178" s="857"/>
      <c r="O1178" s="607">
        <v>4268</v>
      </c>
      <c r="P1178" s="607">
        <v>4741</v>
      </c>
    </row>
    <row r="1179" spans="1:16" ht="25.15" customHeight="1" x14ac:dyDescent="0.15">
      <c r="A1179" s="1143" t="s">
        <v>1172</v>
      </c>
      <c r="B1179" s="1143"/>
      <c r="C1179" s="1143"/>
      <c r="D1179" s="1143"/>
      <c r="E1179" s="1143"/>
      <c r="F1179" s="1143"/>
      <c r="H1179" s="606" t="s">
        <v>1172</v>
      </c>
      <c r="I1179" s="725" t="s">
        <v>1513</v>
      </c>
      <c r="J1179" s="747"/>
      <c r="K1179" s="742"/>
      <c r="L1179" s="748"/>
      <c r="M1179" s="748"/>
      <c r="N1179" s="753"/>
      <c r="O1179" s="607">
        <v>3146.0000000000005</v>
      </c>
      <c r="P1179" s="607">
        <v>3498</v>
      </c>
    </row>
    <row r="1180" spans="1:16" ht="25.15" customHeight="1" x14ac:dyDescent="0.15">
      <c r="A1180" s="1143" t="s">
        <v>1173</v>
      </c>
      <c r="B1180" s="1143"/>
      <c r="C1180" s="1143"/>
      <c r="D1180" s="1143"/>
      <c r="E1180" s="1143"/>
      <c r="F1180" s="1143"/>
      <c r="H1180" s="606" t="s">
        <v>1173</v>
      </c>
      <c r="I1180" s="725" t="s">
        <v>1514</v>
      </c>
      <c r="J1180" s="855"/>
      <c r="K1180" s="742"/>
      <c r="L1180" s="856"/>
      <c r="M1180" s="856"/>
      <c r="N1180" s="857"/>
      <c r="O1180" s="607">
        <v>2376</v>
      </c>
      <c r="P1180" s="607">
        <v>2640</v>
      </c>
    </row>
    <row r="1181" spans="1:16" ht="25.15" customHeight="1" x14ac:dyDescent="0.15">
      <c r="A1181" s="1143" t="s">
        <v>1174</v>
      </c>
      <c r="B1181" s="1143"/>
      <c r="C1181" s="1143"/>
      <c r="D1181" s="1143"/>
      <c r="E1181" s="1143"/>
      <c r="F1181" s="1143"/>
      <c r="H1181" s="610" t="s">
        <v>1174</v>
      </c>
      <c r="I1181" s="731" t="s">
        <v>1515</v>
      </c>
      <c r="J1181" s="858"/>
      <c r="K1181" s="609"/>
      <c r="L1181" s="859"/>
      <c r="M1181" s="859"/>
      <c r="N1181" s="860"/>
      <c r="O1181" s="800">
        <v>1276</v>
      </c>
      <c r="P1181" s="800">
        <v>1419</v>
      </c>
    </row>
    <row r="1182" spans="1:16" ht="25.15" customHeight="1" x14ac:dyDescent="0.15">
      <c r="A1182" s="1143"/>
      <c r="B1182" s="1143"/>
      <c r="C1182" s="1143"/>
      <c r="D1182" s="1143"/>
      <c r="E1182" s="1143"/>
      <c r="F1182" s="1143"/>
      <c r="H1182" s="801"/>
      <c r="I1182" s="684"/>
      <c r="J1182" s="861"/>
      <c r="K1182" s="802"/>
      <c r="L1182" s="862"/>
      <c r="M1182" s="862"/>
      <c r="N1182" s="862"/>
      <c r="O1182" s="686"/>
      <c r="P1182" s="686"/>
    </row>
    <row r="1183" spans="1:16" ht="25.15" customHeight="1" x14ac:dyDescent="0.2">
      <c r="A1183" s="1143"/>
      <c r="B1183" s="1143"/>
      <c r="C1183" s="1143"/>
      <c r="D1183" s="1143"/>
      <c r="E1183" s="1143"/>
      <c r="F1183" s="1143"/>
      <c r="H1183" s="616" t="s">
        <v>1235</v>
      </c>
      <c r="I1183" s="617"/>
      <c r="J1183" s="572"/>
      <c r="K1183" s="864"/>
      <c r="L1183" s="571"/>
      <c r="M1183" s="571"/>
      <c r="N1183" s="571"/>
      <c r="O1183" s="619"/>
      <c r="P1183" s="619"/>
    </row>
    <row r="1184" spans="1:16" ht="25.15" customHeight="1" x14ac:dyDescent="0.2">
      <c r="A1184" s="1143"/>
      <c r="B1184" s="1143"/>
      <c r="C1184" s="1143"/>
      <c r="D1184" s="1143"/>
      <c r="E1184" s="1143"/>
      <c r="F1184" s="1143"/>
      <c r="H1184" s="616" t="s">
        <v>1236</v>
      </c>
      <c r="I1184" s="617"/>
      <c r="J1184" s="572"/>
      <c r="K1184" s="864"/>
      <c r="L1184" s="571"/>
      <c r="M1184" s="571"/>
      <c r="N1184" s="571"/>
      <c r="O1184" s="619"/>
      <c r="P1184" s="619"/>
    </row>
    <row r="1185" spans="1:16" ht="25.15" customHeight="1" x14ac:dyDescent="0.2">
      <c r="A1185" s="1143"/>
      <c r="B1185" s="1143"/>
      <c r="C1185" s="1143"/>
      <c r="D1185" s="1143"/>
      <c r="E1185" s="1143"/>
      <c r="F1185" s="1143"/>
      <c r="H1185" s="616"/>
      <c r="I1185" s="617"/>
      <c r="J1185" s="572"/>
      <c r="K1185" s="864"/>
      <c r="L1185" s="571"/>
      <c r="M1185" s="571"/>
      <c r="N1185" s="571"/>
      <c r="O1185" s="619"/>
      <c r="P1185" s="619"/>
    </row>
    <row r="1186" spans="1:16" ht="25.15" customHeight="1" x14ac:dyDescent="0.2">
      <c r="A1186" s="1143"/>
      <c r="B1186" s="1143"/>
      <c r="C1186" s="1143"/>
      <c r="D1186" s="1143"/>
      <c r="E1186" s="1143"/>
      <c r="F1186" s="1143"/>
      <c r="H1186" s="698"/>
      <c r="I1186" s="690"/>
      <c r="J1186" s="572"/>
      <c r="K1186" s="864"/>
      <c r="L1186" s="571"/>
      <c r="M1186" s="571"/>
      <c r="N1186" s="571"/>
      <c r="O1186" s="602"/>
      <c r="P1186" s="602"/>
    </row>
    <row r="1187" spans="1:16" ht="25.15" customHeight="1" x14ac:dyDescent="0.2">
      <c r="A1187" s="1143"/>
      <c r="B1187" s="1143"/>
      <c r="C1187" s="1143"/>
      <c r="D1187" s="1143"/>
      <c r="E1187" s="1143"/>
      <c r="F1187" s="1143"/>
      <c r="H1187" s="798" t="s">
        <v>1516</v>
      </c>
      <c r="I1187" s="690"/>
      <c r="J1187" s="572"/>
      <c r="K1187" s="864"/>
      <c r="L1187" s="571"/>
      <c r="M1187" s="571"/>
      <c r="N1187" s="571"/>
      <c r="O1187" s="691"/>
      <c r="P1187" s="691"/>
    </row>
    <row r="1188" spans="1:16" ht="25.15" customHeight="1" x14ac:dyDescent="0.15">
      <c r="A1188" s="1143"/>
      <c r="B1188" s="1143"/>
      <c r="C1188" s="1143"/>
      <c r="D1188" s="1143"/>
      <c r="E1188" s="1143"/>
      <c r="F1188" s="1143"/>
      <c r="H1188" s="803" t="s">
        <v>1517</v>
      </c>
      <c r="I1188" s="804"/>
      <c r="J1188" s="572"/>
      <c r="K1188" s="786"/>
      <c r="L1188" s="571"/>
      <c r="M1188" s="571"/>
      <c r="N1188" s="571"/>
      <c r="O1188" s="805"/>
      <c r="P1188" s="805"/>
    </row>
    <row r="1189" spans="1:16" ht="25.15" customHeight="1" x14ac:dyDescent="0.15">
      <c r="A1189" s="1143"/>
      <c r="B1189" s="1143"/>
      <c r="C1189" s="1143"/>
      <c r="D1189" s="1143"/>
      <c r="E1189" s="1143"/>
      <c r="F1189" s="1143"/>
      <c r="H1189" s="806" t="s">
        <v>1518</v>
      </c>
      <c r="I1189" s="807"/>
      <c r="J1189" s="873"/>
      <c r="K1189" s="791"/>
      <c r="L1189" s="874"/>
      <c r="M1189" s="874"/>
      <c r="N1189" s="874"/>
      <c r="O1189" s="808"/>
      <c r="P1189" s="808"/>
    </row>
    <row r="1190" spans="1:16" ht="25.15" customHeight="1" x14ac:dyDescent="0.15">
      <c r="A1190" s="1143" t="s">
        <v>1429</v>
      </c>
      <c r="B1190" s="1143"/>
      <c r="C1190" s="1143"/>
      <c r="D1190" s="1143"/>
      <c r="E1190" s="1143"/>
      <c r="F1190" s="1143"/>
      <c r="H1190" s="678" t="s">
        <v>1430</v>
      </c>
      <c r="I1190" s="720" t="s">
        <v>1519</v>
      </c>
      <c r="J1190" s="855"/>
      <c r="K1190" s="742"/>
      <c r="L1190" s="856"/>
      <c r="M1190" s="856"/>
      <c r="N1190" s="857"/>
      <c r="O1190" s="614">
        <v>7260</v>
      </c>
      <c r="P1190" s="614">
        <v>8063</v>
      </c>
    </row>
    <row r="1191" spans="1:16" ht="25.15" customHeight="1" x14ac:dyDescent="0.15">
      <c r="A1191" s="1143" t="s">
        <v>1429</v>
      </c>
      <c r="B1191" s="1143"/>
      <c r="C1191" s="1143"/>
      <c r="D1191" s="1143"/>
      <c r="E1191" s="1143"/>
      <c r="F1191" s="1143"/>
      <c r="H1191" s="678" t="s">
        <v>1430</v>
      </c>
      <c r="I1191" s="720" t="s">
        <v>1520</v>
      </c>
      <c r="J1191" s="855"/>
      <c r="K1191" s="742"/>
      <c r="L1191" s="856"/>
      <c r="M1191" s="856"/>
      <c r="N1191" s="857"/>
      <c r="O1191" s="614">
        <v>7260</v>
      </c>
      <c r="P1191" s="614">
        <v>8063</v>
      </c>
    </row>
    <row r="1192" spans="1:16" ht="25.15" customHeight="1" x14ac:dyDescent="0.15">
      <c r="A1192" s="1143" t="s">
        <v>1457</v>
      </c>
      <c r="B1192" s="1143"/>
      <c r="C1192" s="1143"/>
      <c r="D1192" s="1143"/>
      <c r="E1192" s="1143"/>
      <c r="F1192" s="1143"/>
      <c r="H1192" s="678" t="s">
        <v>462</v>
      </c>
      <c r="I1192" s="720" t="s">
        <v>1521</v>
      </c>
      <c r="J1192" s="855"/>
      <c r="K1192" s="742"/>
      <c r="L1192" s="856"/>
      <c r="M1192" s="856"/>
      <c r="N1192" s="857"/>
      <c r="O1192" s="620" t="s">
        <v>1522</v>
      </c>
      <c r="P1192" s="620"/>
    </row>
    <row r="1193" spans="1:16" ht="25.15" customHeight="1" x14ac:dyDescent="0.15">
      <c r="A1193" s="1157" t="s">
        <v>1431</v>
      </c>
      <c r="B1193" s="1157"/>
      <c r="C1193" s="1157"/>
      <c r="D1193" s="1157"/>
      <c r="E1193" s="1157"/>
      <c r="F1193" s="1157"/>
      <c r="H1193" s="678" t="s">
        <v>1432</v>
      </c>
      <c r="I1193" s="720" t="s">
        <v>1523</v>
      </c>
      <c r="J1193" s="855"/>
      <c r="K1193" s="742"/>
      <c r="L1193" s="856"/>
      <c r="M1193" s="856"/>
      <c r="N1193" s="857"/>
      <c r="O1193" s="614">
        <v>10406</v>
      </c>
      <c r="P1193" s="614">
        <v>11561</v>
      </c>
    </row>
    <row r="1194" spans="1:16" ht="25.15" customHeight="1" x14ac:dyDescent="0.15">
      <c r="A1194" s="1143" t="s">
        <v>1457</v>
      </c>
      <c r="B1194" s="1143"/>
      <c r="C1194" s="1143"/>
      <c r="D1194" s="1143"/>
      <c r="E1194" s="1143"/>
      <c r="F1194" s="1143"/>
      <c r="H1194" s="685" t="s">
        <v>462</v>
      </c>
      <c r="I1194" s="725" t="s">
        <v>1524</v>
      </c>
      <c r="J1194" s="855"/>
      <c r="K1194" s="742"/>
      <c r="L1194" s="856"/>
      <c r="M1194" s="856"/>
      <c r="N1194" s="857"/>
      <c r="O1194" s="643" t="s">
        <v>1525</v>
      </c>
      <c r="P1194" s="643"/>
    </row>
    <row r="1195" spans="1:16" ht="25.15" customHeight="1" x14ac:dyDescent="0.15">
      <c r="A1195" s="1143" t="s">
        <v>1457</v>
      </c>
      <c r="B1195" s="1143"/>
      <c r="C1195" s="1143"/>
      <c r="D1195" s="1143"/>
      <c r="E1195" s="1143"/>
      <c r="F1195" s="1143"/>
      <c r="H1195" s="685" t="s">
        <v>462</v>
      </c>
      <c r="I1195" s="725" t="s">
        <v>1526</v>
      </c>
      <c r="J1195" s="855"/>
      <c r="K1195" s="742"/>
      <c r="L1195" s="856"/>
      <c r="M1195" s="856"/>
      <c r="N1195" s="857"/>
      <c r="O1195" s="643" t="s">
        <v>1525</v>
      </c>
      <c r="P1195" s="643"/>
    </row>
    <row r="1196" spans="1:16" ht="25.15" customHeight="1" x14ac:dyDescent="0.15">
      <c r="A1196" s="1143" t="s">
        <v>1423</v>
      </c>
      <c r="B1196" s="1143"/>
      <c r="C1196" s="1143"/>
      <c r="D1196" s="1143"/>
      <c r="E1196" s="1143"/>
      <c r="F1196" s="1143"/>
      <c r="H1196" s="613" t="s">
        <v>1421</v>
      </c>
      <c r="I1196" s="725" t="s">
        <v>1527</v>
      </c>
      <c r="J1196" s="855"/>
      <c r="K1196" s="740"/>
      <c r="L1196" s="856"/>
      <c r="M1196" s="856"/>
      <c r="N1196" s="857"/>
      <c r="O1196" s="594">
        <v>13882</v>
      </c>
      <c r="P1196" s="594">
        <v>15411</v>
      </c>
    </row>
    <row r="1197" spans="1:16" ht="25.15" customHeight="1" x14ac:dyDescent="0.15">
      <c r="A1197" s="1143"/>
      <c r="B1197" s="1143"/>
      <c r="C1197" s="1143"/>
      <c r="D1197" s="1143"/>
      <c r="E1197" s="1143"/>
      <c r="F1197" s="1143"/>
      <c r="H1197" s="679" t="s">
        <v>1528</v>
      </c>
      <c r="I1197" s="734" t="s">
        <v>791</v>
      </c>
      <c r="J1197" s="855"/>
      <c r="K1197" s="742"/>
      <c r="L1197" s="856"/>
      <c r="M1197" s="856"/>
      <c r="N1197" s="857"/>
      <c r="O1197" s="677"/>
      <c r="P1197" s="677"/>
    </row>
    <row r="1198" spans="1:16" ht="25.15" customHeight="1" x14ac:dyDescent="0.15">
      <c r="A1198" s="1143" t="s">
        <v>1457</v>
      </c>
      <c r="B1198" s="1143"/>
      <c r="C1198" s="1143"/>
      <c r="D1198" s="1143"/>
      <c r="E1198" s="1143"/>
      <c r="F1198" s="1143"/>
      <c r="H1198" s="685" t="s">
        <v>462</v>
      </c>
      <c r="I1198" s="725" t="s">
        <v>1519</v>
      </c>
      <c r="J1198" s="855"/>
      <c r="K1198" s="742"/>
      <c r="L1198" s="856"/>
      <c r="M1198" s="856"/>
      <c r="N1198" s="857"/>
      <c r="O1198" s="620" t="s">
        <v>1522</v>
      </c>
      <c r="P1198" s="620"/>
    </row>
    <row r="1199" spans="1:16" ht="25.15" customHeight="1" x14ac:dyDescent="0.15">
      <c r="A1199" s="1143" t="s">
        <v>1457</v>
      </c>
      <c r="B1199" s="1143"/>
      <c r="C1199" s="1143"/>
      <c r="D1199" s="1143"/>
      <c r="E1199" s="1143"/>
      <c r="F1199" s="1143"/>
      <c r="H1199" s="685" t="s">
        <v>462</v>
      </c>
      <c r="I1199" s="725" t="s">
        <v>1529</v>
      </c>
      <c r="J1199" s="855"/>
      <c r="K1199" s="742"/>
      <c r="L1199" s="856"/>
      <c r="M1199" s="856"/>
      <c r="N1199" s="857"/>
      <c r="O1199" s="620" t="s">
        <v>1522</v>
      </c>
      <c r="P1199" s="620"/>
    </row>
    <row r="1200" spans="1:16" ht="25.15" customHeight="1" x14ac:dyDescent="0.15">
      <c r="A1200" s="1143" t="s">
        <v>1431</v>
      </c>
      <c r="B1200" s="1143"/>
      <c r="C1200" s="1143"/>
      <c r="D1200" s="1143"/>
      <c r="E1200" s="1143"/>
      <c r="F1200" s="1143"/>
      <c r="H1200" s="678" t="s">
        <v>1432</v>
      </c>
      <c r="I1200" s="720" t="s">
        <v>1523</v>
      </c>
      <c r="J1200" s="855"/>
      <c r="K1200" s="742"/>
      <c r="L1200" s="856"/>
      <c r="M1200" s="856"/>
      <c r="N1200" s="857"/>
      <c r="O1200" s="614">
        <v>10406</v>
      </c>
      <c r="P1200" s="614">
        <v>11561</v>
      </c>
    </row>
    <row r="1201" spans="1:16" ht="25.15" customHeight="1" x14ac:dyDescent="0.15">
      <c r="A1201" s="1143" t="s">
        <v>1457</v>
      </c>
      <c r="B1201" s="1143"/>
      <c r="C1201" s="1143"/>
      <c r="D1201" s="1143"/>
      <c r="E1201" s="1143"/>
      <c r="F1201" s="1143"/>
      <c r="H1201" s="685" t="s">
        <v>462</v>
      </c>
      <c r="I1201" s="725" t="s">
        <v>1530</v>
      </c>
      <c r="J1201" s="855"/>
      <c r="K1201" s="742"/>
      <c r="L1201" s="856"/>
      <c r="M1201" s="856"/>
      <c r="N1201" s="857"/>
      <c r="O1201" s="643" t="s">
        <v>1531</v>
      </c>
      <c r="P1201" s="643"/>
    </row>
    <row r="1202" spans="1:16" ht="25.15" customHeight="1" x14ac:dyDescent="0.15">
      <c r="A1202" s="1143" t="s">
        <v>1423</v>
      </c>
      <c r="B1202" s="1143"/>
      <c r="C1202" s="1143"/>
      <c r="D1202" s="1143"/>
      <c r="E1202" s="1143"/>
      <c r="F1202" s="1143"/>
      <c r="H1202" s="613" t="s">
        <v>1421</v>
      </c>
      <c r="I1202" s="725" t="s">
        <v>1527</v>
      </c>
      <c r="J1202" s="855"/>
      <c r="K1202" s="740"/>
      <c r="L1202" s="856"/>
      <c r="M1202" s="856"/>
      <c r="N1202" s="857"/>
      <c r="O1202" s="594">
        <v>13882</v>
      </c>
      <c r="P1202" s="594">
        <v>15411</v>
      </c>
    </row>
    <row r="1203" spans="1:16" ht="25.15" customHeight="1" x14ac:dyDescent="0.15">
      <c r="A1203" s="1143"/>
      <c r="B1203" s="1143"/>
      <c r="C1203" s="1143"/>
      <c r="D1203" s="1143"/>
      <c r="E1203" s="1143"/>
      <c r="F1203" s="1143"/>
      <c r="H1203" s="683" t="s">
        <v>1532</v>
      </c>
      <c r="I1203" s="681"/>
      <c r="J1203" s="861"/>
      <c r="K1203" s="802"/>
      <c r="L1203" s="862"/>
      <c r="M1203" s="862"/>
      <c r="N1203" s="862"/>
      <c r="O1203" s="809"/>
      <c r="P1203" s="809"/>
    </row>
    <row r="1204" spans="1:16" ht="25.15" customHeight="1" x14ac:dyDescent="0.15">
      <c r="A1204" s="1143"/>
      <c r="B1204" s="1143"/>
      <c r="C1204" s="1143"/>
      <c r="D1204" s="1143"/>
      <c r="E1204" s="1143"/>
      <c r="F1204" s="1143"/>
      <c r="H1204" s="810"/>
      <c r="I1204" s="554"/>
      <c r="J1204" s="572"/>
      <c r="K1204" s="786"/>
      <c r="L1204" s="571"/>
      <c r="M1204" s="571"/>
      <c r="N1204" s="571"/>
      <c r="O1204" s="68"/>
      <c r="P1204" s="68"/>
    </row>
    <row r="1205" spans="1:16" ht="25.15" customHeight="1" x14ac:dyDescent="0.15">
      <c r="A1205" s="1143"/>
      <c r="B1205" s="1143"/>
      <c r="C1205" s="1143"/>
      <c r="D1205" s="1143"/>
      <c r="E1205" s="1143"/>
      <c r="F1205" s="1143"/>
      <c r="H1205" s="811" t="s">
        <v>1533</v>
      </c>
      <c r="I1205" s="617"/>
      <c r="J1205" s="572"/>
      <c r="K1205" s="786"/>
      <c r="L1205" s="571"/>
      <c r="M1205" s="571"/>
      <c r="N1205" s="571"/>
      <c r="O1205" s="618"/>
      <c r="P1205" s="618"/>
    </row>
    <row r="1206" spans="1:16" ht="25.15" customHeight="1" x14ac:dyDescent="0.15">
      <c r="A1206" s="1143"/>
      <c r="B1206" s="1143"/>
      <c r="C1206" s="1143"/>
      <c r="D1206" s="1143"/>
      <c r="E1206" s="1143"/>
      <c r="F1206" s="1143"/>
      <c r="H1206" s="812" t="s">
        <v>1559</v>
      </c>
      <c r="I1206" s="554"/>
      <c r="J1206" s="572"/>
      <c r="K1206" s="786"/>
      <c r="L1206" s="571"/>
      <c r="M1206" s="571"/>
      <c r="N1206" s="571"/>
      <c r="O1206" s="68"/>
      <c r="P1206" s="68"/>
    </row>
    <row r="1207" spans="1:16" ht="25.15" customHeight="1" x14ac:dyDescent="0.15">
      <c r="A1207" s="1143"/>
      <c r="B1207" s="1143"/>
      <c r="C1207" s="1143"/>
      <c r="D1207" s="1143"/>
      <c r="E1207" s="1143"/>
      <c r="F1207" s="1143"/>
      <c r="H1207" s="812" t="s">
        <v>1534</v>
      </c>
      <c r="I1207" s="554"/>
      <c r="J1207" s="572"/>
      <c r="K1207" s="786"/>
      <c r="L1207" s="571"/>
      <c r="M1207" s="571"/>
      <c r="N1207" s="571"/>
      <c r="O1207" s="68"/>
      <c r="P1207" s="68"/>
    </row>
    <row r="1208" spans="1:16" ht="25.15" customHeight="1" x14ac:dyDescent="0.15">
      <c r="A1208" s="1143"/>
      <c r="B1208" s="1143"/>
      <c r="C1208" s="1143"/>
      <c r="D1208" s="1143"/>
      <c r="E1208" s="1143"/>
      <c r="F1208" s="1143"/>
      <c r="H1208" s="811" t="s">
        <v>1535</v>
      </c>
      <c r="I1208" s="617"/>
      <c r="J1208" s="572"/>
      <c r="K1208" s="786"/>
      <c r="L1208" s="571"/>
      <c r="M1208" s="571"/>
      <c r="N1208" s="571"/>
      <c r="O1208" s="618"/>
      <c r="P1208" s="618"/>
    </row>
    <row r="1209" spans="1:16" ht="25.15" customHeight="1" x14ac:dyDescent="0.15">
      <c r="A1209" s="1143"/>
      <c r="B1209" s="1143"/>
      <c r="C1209" s="1143"/>
      <c r="D1209" s="1143"/>
      <c r="E1209" s="1143"/>
      <c r="F1209" s="1143"/>
      <c r="H1209" s="811" t="s">
        <v>1536</v>
      </c>
      <c r="I1209" s="617"/>
      <c r="J1209" s="572"/>
      <c r="K1209" s="786"/>
      <c r="L1209" s="571"/>
      <c r="M1209" s="571"/>
      <c r="N1209" s="571"/>
      <c r="O1209" s="618"/>
      <c r="P1209" s="618"/>
    </row>
    <row r="1210" spans="1:16" ht="25.15" customHeight="1" x14ac:dyDescent="0.15">
      <c r="A1210" s="1143"/>
      <c r="B1210" s="1143"/>
      <c r="C1210" s="1143"/>
      <c r="D1210" s="1143"/>
      <c r="E1210" s="1143"/>
      <c r="F1210" s="1143"/>
      <c r="H1210" s="690"/>
      <c r="I1210" s="617"/>
      <c r="J1210" s="572"/>
      <c r="K1210" s="786"/>
      <c r="L1210" s="571"/>
      <c r="M1210" s="571"/>
      <c r="N1210" s="571"/>
      <c r="O1210" s="618"/>
      <c r="P1210" s="618"/>
    </row>
    <row r="1211" spans="1:16" ht="25.15" customHeight="1" x14ac:dyDescent="0.15">
      <c r="A1211" s="1143"/>
      <c r="B1211" s="1143"/>
      <c r="C1211" s="1143"/>
      <c r="D1211" s="1143"/>
      <c r="E1211" s="1143"/>
      <c r="F1211" s="1143"/>
      <c r="H1211" s="811"/>
      <c r="I1211" s="617"/>
      <c r="J1211" s="572"/>
      <c r="K1211" s="786"/>
      <c r="L1211" s="571"/>
      <c r="M1211" s="571"/>
      <c r="N1211" s="571"/>
      <c r="O1211" s="618"/>
      <c r="P1211" s="618"/>
    </row>
    <row r="1212" spans="1:16" ht="25.15" customHeight="1" x14ac:dyDescent="0.15">
      <c r="A1212" s="1143"/>
      <c r="B1212" s="1143"/>
      <c r="C1212" s="1143"/>
      <c r="D1212" s="1143"/>
      <c r="E1212" s="1143"/>
      <c r="F1212" s="1143"/>
      <c r="H1212" s="813"/>
      <c r="I1212" s="676"/>
      <c r="J1212" s="873"/>
      <c r="K1212" s="791"/>
      <c r="L1212" s="874"/>
      <c r="M1212" s="874"/>
      <c r="N1212" s="874"/>
      <c r="O1212" s="687"/>
      <c r="P1212" s="687"/>
    </row>
    <row r="1213" spans="1:16" ht="25.15" customHeight="1" x14ac:dyDescent="0.15">
      <c r="A1213" s="1143"/>
      <c r="B1213" s="1143"/>
      <c r="C1213" s="1143"/>
      <c r="D1213" s="1143"/>
      <c r="E1213" s="1143"/>
      <c r="F1213" s="1143"/>
      <c r="H1213" s="679" t="s">
        <v>1537</v>
      </c>
      <c r="I1213" s="733"/>
      <c r="J1213" s="855"/>
      <c r="K1213" s="742"/>
      <c r="L1213" s="856"/>
      <c r="M1213" s="856"/>
      <c r="N1213" s="857"/>
      <c r="O1213" s="677"/>
      <c r="P1213" s="677"/>
    </row>
    <row r="1214" spans="1:16" ht="25.15" customHeight="1" x14ac:dyDescent="0.15">
      <c r="A1214" s="1143" t="s">
        <v>1437</v>
      </c>
      <c r="B1214" s="1143"/>
      <c r="C1214" s="1143"/>
      <c r="D1214" s="1143"/>
      <c r="E1214" s="1143"/>
      <c r="F1214" s="1143"/>
      <c r="H1214" s="685" t="s">
        <v>1438</v>
      </c>
      <c r="I1214" s="725" t="s">
        <v>1538</v>
      </c>
      <c r="J1214" s="747"/>
      <c r="K1214" s="742"/>
      <c r="L1214" s="748"/>
      <c r="M1214" s="748"/>
      <c r="N1214" s="753"/>
      <c r="O1214" s="607">
        <v>7106</v>
      </c>
      <c r="P1214" s="607">
        <v>7898</v>
      </c>
    </row>
    <row r="1215" spans="1:16" ht="25.15" customHeight="1" x14ac:dyDescent="0.15">
      <c r="A1215" s="1143" t="s">
        <v>1437</v>
      </c>
      <c r="B1215" s="1143"/>
      <c r="C1215" s="1143"/>
      <c r="D1215" s="1143"/>
      <c r="E1215" s="1143"/>
      <c r="F1215" s="1143"/>
      <c r="H1215" s="685" t="s">
        <v>1438</v>
      </c>
      <c r="I1215" s="725"/>
      <c r="J1215" s="855"/>
      <c r="K1215" s="742"/>
      <c r="L1215" s="856"/>
      <c r="M1215" s="856"/>
      <c r="N1215" s="857"/>
      <c r="O1215" s="643" t="s">
        <v>1531</v>
      </c>
      <c r="P1215" s="643"/>
    </row>
    <row r="1216" spans="1:16" ht="25.15" customHeight="1" x14ac:dyDescent="0.15">
      <c r="A1216" s="1143"/>
      <c r="B1216" s="1143"/>
      <c r="C1216" s="1143"/>
      <c r="D1216" s="1143"/>
      <c r="E1216" s="1143"/>
      <c r="F1216" s="1143"/>
      <c r="H1216" s="680" t="s">
        <v>1539</v>
      </c>
      <c r="I1216" s="684"/>
      <c r="J1216" s="861"/>
      <c r="K1216" s="802"/>
      <c r="L1216" s="862"/>
      <c r="M1216" s="862"/>
      <c r="N1216" s="862"/>
      <c r="O1216" s="686"/>
      <c r="P1216" s="686"/>
    </row>
    <row r="1217" spans="1:16" ht="25.15" customHeight="1" x14ac:dyDescent="0.15">
      <c r="A1217" s="1143"/>
      <c r="B1217" s="1143"/>
      <c r="C1217" s="1143"/>
      <c r="D1217" s="1143"/>
      <c r="E1217" s="1143"/>
      <c r="F1217" s="1143"/>
      <c r="H1217" s="675"/>
      <c r="I1217" s="676"/>
      <c r="J1217" s="873"/>
      <c r="K1217" s="791"/>
      <c r="L1217" s="874"/>
      <c r="M1217" s="874"/>
      <c r="N1217" s="874"/>
      <c r="O1217" s="687"/>
      <c r="P1217" s="687"/>
    </row>
    <row r="1218" spans="1:16" ht="25.15" customHeight="1" x14ac:dyDescent="0.15">
      <c r="A1218" s="1143"/>
      <c r="B1218" s="1143"/>
      <c r="C1218" s="1143"/>
      <c r="D1218" s="1143"/>
      <c r="E1218" s="1143"/>
      <c r="F1218" s="1143"/>
      <c r="H1218" s="679" t="s">
        <v>1540</v>
      </c>
      <c r="I1218" s="733"/>
      <c r="J1218" s="855"/>
      <c r="K1218" s="742"/>
      <c r="L1218" s="856"/>
      <c r="M1218" s="856"/>
      <c r="N1218" s="857"/>
      <c r="O1218" s="677"/>
      <c r="P1218" s="677"/>
    </row>
    <row r="1219" spans="1:16" ht="25.15" customHeight="1" x14ac:dyDescent="0.15">
      <c r="A1219" s="1143" t="s">
        <v>1435</v>
      </c>
      <c r="B1219" s="1143"/>
      <c r="C1219" s="1143"/>
      <c r="D1219" s="1143"/>
      <c r="E1219" s="1143"/>
      <c r="F1219" s="1143"/>
      <c r="H1219" s="606" t="s">
        <v>1436</v>
      </c>
      <c r="I1219" s="725" t="s">
        <v>1541</v>
      </c>
      <c r="J1219" s="855"/>
      <c r="K1219" s="742"/>
      <c r="L1219" s="856"/>
      <c r="M1219" s="856"/>
      <c r="N1219" s="857"/>
      <c r="O1219" s="607">
        <v>9471</v>
      </c>
      <c r="P1219" s="607">
        <v>10516</v>
      </c>
    </row>
    <row r="1220" spans="1:16" ht="25.15" customHeight="1" x14ac:dyDescent="0.15">
      <c r="A1220" s="1143" t="s">
        <v>1441</v>
      </c>
      <c r="B1220" s="1143"/>
      <c r="C1220" s="1143"/>
      <c r="D1220" s="1143"/>
      <c r="E1220" s="1143"/>
      <c r="F1220" s="1143"/>
      <c r="H1220" s="606" t="s">
        <v>1442</v>
      </c>
      <c r="I1220" s="725" t="s">
        <v>1542</v>
      </c>
      <c r="J1220" s="855"/>
      <c r="K1220" s="742"/>
      <c r="L1220" s="856"/>
      <c r="M1220" s="856"/>
      <c r="N1220" s="857"/>
      <c r="O1220" s="607">
        <v>121</v>
      </c>
      <c r="P1220" s="607">
        <v>143</v>
      </c>
    </row>
    <row r="1221" spans="1:16" ht="25.15" customHeight="1" x14ac:dyDescent="0.15">
      <c r="A1221" s="1143"/>
      <c r="B1221" s="1143"/>
      <c r="C1221" s="1143"/>
      <c r="D1221" s="1143"/>
      <c r="E1221" s="1143"/>
      <c r="F1221" s="1143"/>
      <c r="H1221" s="680" t="s">
        <v>1543</v>
      </c>
      <c r="I1221" s="684"/>
      <c r="J1221" s="861"/>
      <c r="K1221" s="802"/>
      <c r="L1221" s="862"/>
      <c r="M1221" s="862"/>
      <c r="N1221" s="862"/>
      <c r="O1221" s="686"/>
      <c r="P1221" s="686"/>
    </row>
    <row r="1222" spans="1:16" ht="25.15" customHeight="1" x14ac:dyDescent="0.15">
      <c r="A1222" s="1143"/>
      <c r="B1222" s="1143"/>
      <c r="C1222" s="1143"/>
      <c r="D1222" s="1143"/>
      <c r="E1222" s="1143"/>
      <c r="F1222" s="1143"/>
      <c r="H1222" s="675"/>
      <c r="I1222" s="676"/>
      <c r="J1222" s="873"/>
      <c r="K1222" s="791"/>
      <c r="L1222" s="874"/>
      <c r="M1222" s="874"/>
      <c r="N1222" s="874"/>
      <c r="O1222" s="687"/>
      <c r="P1222" s="687"/>
    </row>
    <row r="1223" spans="1:16" ht="25.15" customHeight="1" x14ac:dyDescent="0.15">
      <c r="A1223" s="1143"/>
      <c r="B1223" s="1143"/>
      <c r="C1223" s="1143"/>
      <c r="D1223" s="1143"/>
      <c r="E1223" s="1143"/>
      <c r="F1223" s="1143"/>
      <c r="H1223" s="679" t="s">
        <v>1544</v>
      </c>
      <c r="I1223" s="733"/>
      <c r="J1223" s="855"/>
      <c r="K1223" s="742"/>
      <c r="L1223" s="856"/>
      <c r="M1223" s="856"/>
      <c r="N1223" s="857"/>
      <c r="O1223" s="677"/>
      <c r="P1223" s="677"/>
    </row>
    <row r="1224" spans="1:16" ht="25.15" customHeight="1" x14ac:dyDescent="0.15">
      <c r="A1224" s="1143" t="s">
        <v>1435</v>
      </c>
      <c r="B1224" s="1143"/>
      <c r="C1224" s="1143"/>
      <c r="D1224" s="1143"/>
      <c r="E1224" s="1143"/>
      <c r="F1224" s="1143"/>
      <c r="H1224" s="606" t="s">
        <v>1436</v>
      </c>
      <c r="I1224" s="725" t="s">
        <v>1541</v>
      </c>
      <c r="J1224" s="855"/>
      <c r="K1224" s="742"/>
      <c r="L1224" s="856"/>
      <c r="M1224" s="856"/>
      <c r="N1224" s="857"/>
      <c r="O1224" s="607">
        <v>9471</v>
      </c>
      <c r="P1224" s="607">
        <v>10516</v>
      </c>
    </row>
    <row r="1225" spans="1:16" ht="25.15" customHeight="1" x14ac:dyDescent="0.15">
      <c r="A1225" s="1143" t="s">
        <v>1441</v>
      </c>
      <c r="B1225" s="1143"/>
      <c r="C1225" s="1143"/>
      <c r="D1225" s="1143"/>
      <c r="E1225" s="1143"/>
      <c r="F1225" s="1143"/>
      <c r="H1225" s="606" t="s">
        <v>1442</v>
      </c>
      <c r="I1225" s="725" t="s">
        <v>1542</v>
      </c>
      <c r="J1225" s="855"/>
      <c r="K1225" s="742"/>
      <c r="L1225" s="856"/>
      <c r="M1225" s="856"/>
      <c r="N1225" s="857"/>
      <c r="O1225" s="607">
        <v>121</v>
      </c>
      <c r="P1225" s="607">
        <v>143</v>
      </c>
    </row>
    <row r="1226" spans="1:16" ht="25.15" customHeight="1" x14ac:dyDescent="0.15">
      <c r="A1226" s="1143"/>
      <c r="B1226" s="1143"/>
      <c r="C1226" s="1143"/>
      <c r="D1226" s="1143"/>
      <c r="E1226" s="1143"/>
      <c r="F1226" s="1143"/>
      <c r="H1226" s="680" t="s">
        <v>1545</v>
      </c>
      <c r="I1226" s="684"/>
      <c r="J1226" s="861"/>
      <c r="K1226" s="802"/>
      <c r="L1226" s="862"/>
      <c r="M1226" s="862"/>
      <c r="N1226" s="862"/>
      <c r="O1226" s="686"/>
      <c r="P1226" s="686"/>
    </row>
    <row r="1227" spans="1:16" ht="25.15" customHeight="1" x14ac:dyDescent="0.15">
      <c r="A1227" s="1143"/>
      <c r="B1227" s="1143"/>
      <c r="C1227" s="1143"/>
      <c r="D1227" s="1143"/>
      <c r="E1227" s="1143"/>
      <c r="F1227" s="1143"/>
      <c r="H1227" s="616" t="s">
        <v>1546</v>
      </c>
      <c r="I1227" s="617"/>
      <c r="J1227" s="572"/>
      <c r="K1227" s="786"/>
      <c r="L1227" s="571"/>
      <c r="M1227" s="571"/>
      <c r="N1227" s="571"/>
      <c r="O1227" s="618"/>
      <c r="P1227" s="618"/>
    </row>
    <row r="1228" spans="1:16" ht="25.15" customHeight="1" x14ac:dyDescent="0.15">
      <c r="A1228" s="1143"/>
      <c r="B1228" s="1143"/>
      <c r="C1228" s="1143"/>
      <c r="D1228" s="1143"/>
      <c r="E1228" s="1143"/>
      <c r="F1228" s="1143"/>
      <c r="H1228" s="675"/>
      <c r="I1228" s="676"/>
      <c r="J1228" s="873"/>
      <c r="K1228" s="791"/>
      <c r="L1228" s="874"/>
      <c r="M1228" s="874"/>
      <c r="N1228" s="874"/>
      <c r="O1228" s="687"/>
      <c r="P1228" s="687"/>
    </row>
    <row r="1229" spans="1:16" ht="25.15" customHeight="1" x14ac:dyDescent="0.15">
      <c r="A1229" s="1143"/>
      <c r="B1229" s="1143"/>
      <c r="C1229" s="1143"/>
      <c r="D1229" s="1143"/>
      <c r="E1229" s="1143"/>
      <c r="F1229" s="1143"/>
      <c r="H1229" s="679" t="s">
        <v>1547</v>
      </c>
      <c r="I1229" s="733"/>
      <c r="J1229" s="855"/>
      <c r="K1229" s="742"/>
      <c r="L1229" s="856"/>
      <c r="M1229" s="856"/>
      <c r="N1229" s="857"/>
      <c r="O1229" s="677"/>
      <c r="P1229" s="677"/>
    </row>
    <row r="1230" spans="1:16" ht="25.15" customHeight="1" x14ac:dyDescent="0.15">
      <c r="A1230" s="1143" t="s">
        <v>1435</v>
      </c>
      <c r="B1230" s="1143"/>
      <c r="C1230" s="1143"/>
      <c r="D1230" s="1143"/>
      <c r="E1230" s="1143"/>
      <c r="F1230" s="1143"/>
      <c r="H1230" s="606" t="s">
        <v>1436</v>
      </c>
      <c r="I1230" s="725" t="s">
        <v>1541</v>
      </c>
      <c r="J1230" s="855"/>
      <c r="K1230" s="742"/>
      <c r="L1230" s="856"/>
      <c r="M1230" s="856"/>
      <c r="N1230" s="857"/>
      <c r="O1230" s="607">
        <v>9471</v>
      </c>
      <c r="P1230" s="607">
        <v>10516</v>
      </c>
    </row>
    <row r="1231" spans="1:16" ht="25.15" customHeight="1" x14ac:dyDescent="0.15">
      <c r="A1231" s="1143" t="s">
        <v>1441</v>
      </c>
      <c r="B1231" s="1143"/>
      <c r="C1231" s="1143"/>
      <c r="D1231" s="1143"/>
      <c r="E1231" s="1143"/>
      <c r="F1231" s="1143"/>
      <c r="H1231" s="606" t="s">
        <v>1442</v>
      </c>
      <c r="I1231" s="725" t="s">
        <v>1542</v>
      </c>
      <c r="J1231" s="855"/>
      <c r="K1231" s="742"/>
      <c r="L1231" s="856"/>
      <c r="M1231" s="856"/>
      <c r="N1231" s="857"/>
      <c r="O1231" s="607">
        <v>121</v>
      </c>
      <c r="P1231" s="607">
        <v>143</v>
      </c>
    </row>
    <row r="1232" spans="1:16" ht="25.15" customHeight="1" x14ac:dyDescent="0.15">
      <c r="A1232" s="1143"/>
      <c r="B1232" s="1143"/>
      <c r="C1232" s="1143"/>
      <c r="D1232" s="1143"/>
      <c r="E1232" s="1143"/>
      <c r="F1232" s="1143"/>
      <c r="H1232" s="680" t="s">
        <v>1548</v>
      </c>
      <c r="I1232" s="684"/>
      <c r="J1232" s="861"/>
      <c r="K1232" s="802"/>
      <c r="L1232" s="862"/>
      <c r="M1232" s="862"/>
      <c r="N1232" s="862"/>
      <c r="O1232" s="686"/>
      <c r="P1232" s="686"/>
    </row>
    <row r="1233" spans="1:16" ht="25.15" customHeight="1" x14ac:dyDescent="0.15">
      <c r="A1233" s="1143"/>
      <c r="B1233" s="1143"/>
      <c r="C1233" s="1143"/>
      <c r="D1233" s="1143"/>
      <c r="E1233" s="1143"/>
      <c r="F1233" s="1143"/>
      <c r="H1233" s="675"/>
      <c r="I1233" s="676"/>
      <c r="J1233" s="873"/>
      <c r="K1233" s="791"/>
      <c r="L1233" s="874"/>
      <c r="M1233" s="874"/>
      <c r="N1233" s="874"/>
      <c r="O1233" s="687"/>
      <c r="P1233" s="687"/>
    </row>
    <row r="1234" spans="1:16" ht="25.15" customHeight="1" x14ac:dyDescent="0.15">
      <c r="A1234" s="1143"/>
      <c r="B1234" s="1143"/>
      <c r="C1234" s="1143"/>
      <c r="D1234" s="1143"/>
      <c r="E1234" s="1143"/>
      <c r="F1234" s="1143"/>
      <c r="H1234" s="679" t="s">
        <v>1549</v>
      </c>
      <c r="I1234" s="733"/>
      <c r="J1234" s="855"/>
      <c r="K1234" s="742"/>
      <c r="L1234" s="856"/>
      <c r="M1234" s="856"/>
      <c r="N1234" s="857"/>
      <c r="O1234" s="677"/>
      <c r="P1234" s="677"/>
    </row>
    <row r="1235" spans="1:16" ht="25.15" customHeight="1" x14ac:dyDescent="0.15">
      <c r="A1235" s="1143" t="s">
        <v>1439</v>
      </c>
      <c r="B1235" s="1143"/>
      <c r="C1235" s="1143"/>
      <c r="D1235" s="1143"/>
      <c r="E1235" s="1143"/>
      <c r="F1235" s="1143"/>
      <c r="H1235" s="606" t="s">
        <v>1440</v>
      </c>
      <c r="I1235" s="725" t="s">
        <v>1550</v>
      </c>
      <c r="J1235" s="855"/>
      <c r="K1235" s="742"/>
      <c r="L1235" s="856"/>
      <c r="M1235" s="856"/>
      <c r="N1235" s="857"/>
      <c r="O1235" s="607">
        <v>17358</v>
      </c>
      <c r="P1235" s="607">
        <v>19272</v>
      </c>
    </row>
    <row r="1236" spans="1:16" ht="25.15" customHeight="1" x14ac:dyDescent="0.15">
      <c r="A1236" s="1143"/>
      <c r="B1236" s="1143"/>
      <c r="C1236" s="1143"/>
      <c r="D1236" s="1143"/>
      <c r="E1236" s="1143"/>
      <c r="F1236" s="1143"/>
      <c r="H1236" s="697"/>
      <c r="I1236" s="735"/>
      <c r="J1236" s="855"/>
      <c r="K1236" s="742"/>
      <c r="L1236" s="856"/>
      <c r="M1236" s="856"/>
      <c r="N1236" s="857"/>
      <c r="O1236" s="643" t="s">
        <v>1551</v>
      </c>
      <c r="P1236" s="643"/>
    </row>
    <row r="1237" spans="1:16" ht="25.15" customHeight="1" x14ac:dyDescent="0.15">
      <c r="A1237" s="1143"/>
      <c r="B1237" s="1143"/>
      <c r="C1237" s="1143"/>
      <c r="D1237" s="1143"/>
      <c r="E1237" s="1143"/>
      <c r="F1237" s="1143"/>
      <c r="H1237" s="680" t="s">
        <v>1546</v>
      </c>
      <c r="I1237" s="684"/>
      <c r="J1237" s="861"/>
      <c r="K1237" s="802"/>
      <c r="L1237" s="862"/>
      <c r="M1237" s="862"/>
      <c r="N1237" s="862"/>
      <c r="O1237" s="686"/>
      <c r="P1237" s="686"/>
    </row>
    <row r="1238" spans="1:16" ht="25.15" customHeight="1" x14ac:dyDescent="0.15">
      <c r="A1238" s="1143"/>
      <c r="B1238" s="1143"/>
      <c r="C1238" s="1143"/>
      <c r="D1238" s="1143"/>
      <c r="E1238" s="1143"/>
      <c r="F1238" s="1143"/>
      <c r="H1238" s="675"/>
      <c r="I1238" s="676"/>
      <c r="J1238" s="873"/>
      <c r="K1238" s="791"/>
      <c r="L1238" s="874"/>
      <c r="M1238" s="874"/>
      <c r="N1238" s="874"/>
      <c r="O1238" s="687"/>
      <c r="P1238" s="687"/>
    </row>
    <row r="1239" spans="1:16" ht="25.15" customHeight="1" x14ac:dyDescent="0.15">
      <c r="A1239" s="1143"/>
      <c r="B1239" s="1143"/>
      <c r="C1239" s="1143"/>
      <c r="D1239" s="1143"/>
      <c r="E1239" s="1143"/>
      <c r="F1239" s="1143"/>
      <c r="H1239" s="679" t="s">
        <v>1424</v>
      </c>
      <c r="I1239" s="733"/>
      <c r="J1239" s="855"/>
      <c r="K1239" s="742"/>
      <c r="L1239" s="856"/>
      <c r="M1239" s="856"/>
      <c r="N1239" s="857"/>
      <c r="O1239" s="677"/>
      <c r="P1239" s="677"/>
    </row>
    <row r="1240" spans="1:16" ht="25.15" customHeight="1" x14ac:dyDescent="0.15">
      <c r="A1240" s="1143" t="s">
        <v>1425</v>
      </c>
      <c r="B1240" s="1143"/>
      <c r="C1240" s="1143"/>
      <c r="D1240" s="1143"/>
      <c r="E1240" s="1143"/>
      <c r="F1240" s="1143"/>
      <c r="H1240" s="685" t="s">
        <v>1426</v>
      </c>
      <c r="I1240" s="725" t="s">
        <v>1427</v>
      </c>
      <c r="J1240" s="855"/>
      <c r="K1240" s="742"/>
      <c r="L1240" s="856"/>
      <c r="M1240" s="856"/>
      <c r="N1240" s="857"/>
      <c r="O1240" s="607">
        <v>5830</v>
      </c>
      <c r="P1240" s="607">
        <v>6479</v>
      </c>
    </row>
    <row r="1241" spans="1:16" ht="25.15" customHeight="1" x14ac:dyDescent="0.15">
      <c r="A1241" s="1143"/>
      <c r="B1241" s="1143"/>
      <c r="C1241" s="1143"/>
      <c r="D1241" s="1143"/>
      <c r="E1241" s="1143"/>
      <c r="F1241" s="1143"/>
      <c r="H1241" s="680"/>
      <c r="I1241" s="684"/>
      <c r="J1241" s="855"/>
      <c r="K1241" s="742"/>
      <c r="L1241" s="856"/>
      <c r="M1241" s="856"/>
      <c r="N1241" s="857"/>
      <c r="O1241" s="607"/>
      <c r="P1241" s="607"/>
    </row>
    <row r="1242" spans="1:16" ht="25.15" customHeight="1" x14ac:dyDescent="0.15">
      <c r="A1242" s="1143"/>
      <c r="B1242" s="1143"/>
      <c r="C1242" s="1143"/>
      <c r="D1242" s="1143"/>
      <c r="E1242" s="1143"/>
      <c r="F1242" s="1143"/>
      <c r="H1242" s="688" t="s">
        <v>1428</v>
      </c>
      <c r="I1242" s="689"/>
      <c r="J1242" s="855"/>
      <c r="K1242" s="740"/>
      <c r="L1242" s="856"/>
      <c r="M1242" s="856"/>
      <c r="N1242" s="857"/>
      <c r="O1242" s="592"/>
      <c r="P1242" s="592"/>
    </row>
    <row r="1243" spans="1:16" ht="25.15" customHeight="1" x14ac:dyDescent="0.15">
      <c r="A1243" s="1143" t="s">
        <v>1429</v>
      </c>
      <c r="B1243" s="1143"/>
      <c r="C1243" s="1143"/>
      <c r="D1243" s="1143"/>
      <c r="E1243" s="1143"/>
      <c r="F1243" s="1143"/>
      <c r="H1243" s="678" t="s">
        <v>1430</v>
      </c>
      <c r="I1243" s="621" t="s">
        <v>1552</v>
      </c>
      <c r="J1243" s="855"/>
      <c r="K1243" s="740"/>
      <c r="L1243" s="856"/>
      <c r="M1243" s="856"/>
      <c r="N1243" s="857"/>
      <c r="O1243" s="614">
        <v>7260</v>
      </c>
      <c r="P1243" s="614">
        <v>8063</v>
      </c>
    </row>
    <row r="1244" spans="1:16" ht="25.15" customHeight="1" x14ac:dyDescent="0.15">
      <c r="A1244" s="1143" t="s">
        <v>1431</v>
      </c>
      <c r="B1244" s="1143"/>
      <c r="C1244" s="1143"/>
      <c r="D1244" s="1143"/>
      <c r="E1244" s="1143"/>
      <c r="F1244" s="1143"/>
      <c r="H1244" s="678" t="s">
        <v>1432</v>
      </c>
      <c r="I1244" s="621" t="s">
        <v>1553</v>
      </c>
      <c r="J1244" s="855"/>
      <c r="K1244" s="740"/>
      <c r="L1244" s="856"/>
      <c r="M1244" s="856"/>
      <c r="N1244" s="857"/>
      <c r="O1244" s="614">
        <v>10406</v>
      </c>
      <c r="P1244" s="614">
        <v>11561</v>
      </c>
    </row>
    <row r="1245" spans="1:16" ht="25.15" customHeight="1" x14ac:dyDescent="0.15">
      <c r="A1245" s="1143" t="s">
        <v>1433</v>
      </c>
      <c r="B1245" s="1143"/>
      <c r="C1245" s="1143"/>
      <c r="D1245" s="1143"/>
      <c r="E1245" s="1143"/>
      <c r="F1245" s="1143"/>
      <c r="H1245" s="678" t="s">
        <v>1434</v>
      </c>
      <c r="I1245" s="621" t="s">
        <v>1554</v>
      </c>
      <c r="J1245" s="855"/>
      <c r="K1245" s="740"/>
      <c r="L1245" s="856"/>
      <c r="M1245" s="856"/>
      <c r="N1245" s="857"/>
      <c r="O1245" s="594">
        <v>17666</v>
      </c>
      <c r="P1245" s="594">
        <v>19613</v>
      </c>
    </row>
    <row r="1246" spans="1:16" ht="25.15" customHeight="1" x14ac:dyDescent="0.15">
      <c r="A1246" s="1143" t="s">
        <v>1435</v>
      </c>
      <c r="B1246" s="1143"/>
      <c r="C1246" s="1143"/>
      <c r="D1246" s="1143"/>
      <c r="E1246" s="1143"/>
      <c r="F1246" s="1143"/>
      <c r="H1246" s="678" t="s">
        <v>1436</v>
      </c>
      <c r="I1246" s="720" t="s">
        <v>1541</v>
      </c>
      <c r="J1246" s="855"/>
      <c r="K1246" s="740"/>
      <c r="L1246" s="856"/>
      <c r="M1246" s="856"/>
      <c r="N1246" s="857"/>
      <c r="O1246" s="594">
        <v>9471</v>
      </c>
      <c r="P1246" s="594">
        <v>10516</v>
      </c>
    </row>
    <row r="1247" spans="1:16" ht="25.15" customHeight="1" x14ac:dyDescent="0.15">
      <c r="A1247" s="1143" t="s">
        <v>1437</v>
      </c>
      <c r="B1247" s="1143"/>
      <c r="C1247" s="1143"/>
      <c r="D1247" s="1143"/>
      <c r="E1247" s="1143"/>
      <c r="F1247" s="1143"/>
      <c r="H1247" s="678" t="s">
        <v>1438</v>
      </c>
      <c r="I1247" s="621" t="s">
        <v>1555</v>
      </c>
      <c r="J1247" s="855"/>
      <c r="K1247" s="740"/>
      <c r="L1247" s="856"/>
      <c r="M1247" s="856"/>
      <c r="N1247" s="857"/>
      <c r="O1247" s="595">
        <v>7106</v>
      </c>
      <c r="P1247" s="595">
        <v>7898</v>
      </c>
    </row>
    <row r="1248" spans="1:16" ht="25.15" customHeight="1" x14ac:dyDescent="0.15">
      <c r="A1248" s="1143" t="s">
        <v>1439</v>
      </c>
      <c r="B1248" s="1143"/>
      <c r="C1248" s="1143"/>
      <c r="D1248" s="1143"/>
      <c r="E1248" s="1143"/>
      <c r="F1248" s="1143"/>
      <c r="H1248" s="678" t="s">
        <v>1440</v>
      </c>
      <c r="I1248" s="725" t="s">
        <v>1550</v>
      </c>
      <c r="J1248" s="855"/>
      <c r="K1248" s="740"/>
      <c r="L1248" s="856"/>
      <c r="M1248" s="856"/>
      <c r="N1248" s="857"/>
      <c r="O1248" s="595">
        <v>17358</v>
      </c>
      <c r="P1248" s="595">
        <v>19272</v>
      </c>
    </row>
    <row r="1249" spans="1:16" ht="25.15" customHeight="1" x14ac:dyDescent="0.15">
      <c r="A1249" s="1143" t="s">
        <v>1423</v>
      </c>
      <c r="B1249" s="1143"/>
      <c r="C1249" s="1143"/>
      <c r="D1249" s="1143"/>
      <c r="E1249" s="1143"/>
      <c r="F1249" s="1143"/>
      <c r="H1249" s="613" t="s">
        <v>1421</v>
      </c>
      <c r="I1249" s="621" t="s">
        <v>1556</v>
      </c>
      <c r="J1249" s="855"/>
      <c r="K1249" s="740"/>
      <c r="L1249" s="856"/>
      <c r="M1249" s="856"/>
      <c r="N1249" s="857"/>
      <c r="O1249" s="594">
        <v>13882</v>
      </c>
      <c r="P1249" s="594">
        <v>15411</v>
      </c>
    </row>
    <row r="1250" spans="1:16" ht="25.15" customHeight="1" x14ac:dyDescent="0.15">
      <c r="A1250" s="1143" t="s">
        <v>1441</v>
      </c>
      <c r="B1250" s="1143"/>
      <c r="C1250" s="1143"/>
      <c r="D1250" s="1143"/>
      <c r="E1250" s="1143"/>
      <c r="F1250" s="1143"/>
      <c r="H1250" s="613" t="s">
        <v>1442</v>
      </c>
      <c r="I1250" s="621" t="s">
        <v>1557</v>
      </c>
      <c r="J1250" s="855"/>
      <c r="K1250" s="740"/>
      <c r="L1250" s="856"/>
      <c r="M1250" s="856"/>
      <c r="N1250" s="857"/>
      <c r="O1250" s="595">
        <v>121</v>
      </c>
      <c r="P1250" s="595">
        <v>143</v>
      </c>
    </row>
    <row r="1251" spans="1:16" ht="25.15" customHeight="1" x14ac:dyDescent="0.15">
      <c r="A1251" s="1143" t="s">
        <v>1425</v>
      </c>
      <c r="B1251" s="1143"/>
      <c r="C1251" s="1143"/>
      <c r="D1251" s="1143"/>
      <c r="E1251" s="1143"/>
      <c r="F1251" s="1143"/>
      <c r="H1251" s="678" t="s">
        <v>1426</v>
      </c>
      <c r="I1251" s="621" t="s">
        <v>1558</v>
      </c>
      <c r="J1251" s="855"/>
      <c r="K1251" s="740"/>
      <c r="L1251" s="856"/>
      <c r="M1251" s="856"/>
      <c r="N1251" s="857"/>
      <c r="O1251" s="595">
        <v>5830</v>
      </c>
      <c r="P1251" s="595">
        <v>6479</v>
      </c>
    </row>
    <row r="1252" spans="1:16" ht="25.15" customHeight="1" x14ac:dyDescent="0.2">
      <c r="A1252" s="1143"/>
      <c r="B1252" s="1143"/>
      <c r="C1252" s="1143"/>
      <c r="D1252" s="1143"/>
      <c r="E1252" s="1143"/>
      <c r="F1252" s="1143"/>
      <c r="H1252" s="698" t="s">
        <v>1443</v>
      </c>
      <c r="I1252" s="690"/>
      <c r="J1252" s="572"/>
      <c r="K1252" s="864"/>
      <c r="L1252" s="571"/>
      <c r="M1252" s="571"/>
      <c r="N1252" s="571"/>
      <c r="O1252" s="691"/>
      <c r="P1252" s="691"/>
    </row>
    <row r="1253" spans="1:16" ht="25.15" customHeight="1" x14ac:dyDescent="0.2">
      <c r="A1253" s="1143"/>
      <c r="B1253" s="1143"/>
      <c r="C1253" s="1143"/>
      <c r="D1253" s="1143"/>
      <c r="E1253" s="1143"/>
      <c r="F1253" s="1143"/>
      <c r="H1253" s="699"/>
      <c r="I1253" s="692" t="s">
        <v>1444</v>
      </c>
      <c r="J1253" s="572"/>
      <c r="K1253" s="864"/>
      <c r="L1253" s="571"/>
      <c r="M1253" s="571"/>
      <c r="N1253" s="571"/>
      <c r="O1253" s="691"/>
      <c r="P1253" s="691"/>
    </row>
    <row r="1254" spans="1:16" ht="25.15" customHeight="1" x14ac:dyDescent="0.2">
      <c r="A1254" s="1143"/>
      <c r="B1254" s="1143"/>
      <c r="C1254" s="1143"/>
      <c r="D1254" s="1143"/>
      <c r="E1254" s="1143"/>
      <c r="F1254" s="1143"/>
      <c r="H1254" s="699"/>
      <c r="I1254" s="692" t="s">
        <v>1445</v>
      </c>
      <c r="J1254" s="631"/>
      <c r="K1254" s="864"/>
      <c r="L1254" s="632"/>
      <c r="M1254" s="632"/>
      <c r="N1254" s="632"/>
      <c r="O1254" s="691"/>
      <c r="P1254" s="691"/>
    </row>
    <row r="1255" spans="1:16" ht="25.15" customHeight="1" x14ac:dyDescent="0.2">
      <c r="A1255" s="1143"/>
      <c r="B1255" s="1143"/>
      <c r="C1255" s="1143"/>
      <c r="D1255" s="1143"/>
      <c r="E1255" s="1143"/>
      <c r="F1255" s="1143"/>
      <c r="H1255" s="699"/>
      <c r="I1255" s="692" t="s">
        <v>1446</v>
      </c>
      <c r="J1255" s="572"/>
      <c r="K1255" s="864"/>
      <c r="L1255" s="571"/>
      <c r="M1255" s="571"/>
      <c r="N1255" s="571"/>
      <c r="O1255" s="691"/>
      <c r="P1255" s="691"/>
    </row>
    <row r="1256" spans="1:16" ht="25.15" customHeight="1" x14ac:dyDescent="0.2">
      <c r="A1256" s="1143"/>
      <c r="B1256" s="1143"/>
      <c r="C1256" s="1143"/>
      <c r="D1256" s="1143"/>
      <c r="E1256" s="1143"/>
      <c r="F1256" s="1143"/>
      <c r="H1256" s="699"/>
      <c r="I1256" s="692" t="s">
        <v>1447</v>
      </c>
      <c r="J1256" s="572"/>
      <c r="K1256" s="864"/>
      <c r="L1256" s="571"/>
      <c r="M1256" s="571"/>
      <c r="N1256" s="571"/>
      <c r="O1256" s="691"/>
      <c r="P1256" s="691"/>
    </row>
    <row r="1257" spans="1:16" ht="25.15" customHeight="1" x14ac:dyDescent="0.2">
      <c r="A1257" s="1143"/>
      <c r="B1257" s="1143"/>
      <c r="C1257" s="1143"/>
      <c r="D1257" s="1143"/>
      <c r="E1257" s="1143"/>
      <c r="F1257" s="1143"/>
      <c r="H1257" s="699"/>
      <c r="I1257" s="692" t="s">
        <v>1448</v>
      </c>
      <c r="J1257" s="572"/>
      <c r="K1257" s="864"/>
      <c r="L1257" s="571"/>
      <c r="M1257" s="571"/>
      <c r="N1257" s="571"/>
      <c r="O1257" s="691"/>
      <c r="P1257" s="691"/>
    </row>
    <row r="1258" spans="1:16" ht="25.15" customHeight="1" x14ac:dyDescent="0.15">
      <c r="A1258" s="1143"/>
      <c r="B1258" s="1143"/>
      <c r="C1258" s="1143"/>
      <c r="D1258" s="1143"/>
      <c r="E1258" s="1143"/>
      <c r="F1258" s="1143"/>
      <c r="H1258" s="750"/>
      <c r="I1258" s="602"/>
      <c r="J1258" s="572"/>
      <c r="K1258" s="830"/>
      <c r="L1258" s="571"/>
      <c r="M1258" s="571"/>
      <c r="N1258" s="571"/>
      <c r="O1258" s="602"/>
      <c r="P1258" s="602"/>
    </row>
    <row r="1259" spans="1:16" ht="25.15" customHeight="1" x14ac:dyDescent="0.2">
      <c r="A1259" s="1143"/>
      <c r="B1259" s="1143"/>
      <c r="C1259" s="1143"/>
      <c r="D1259" s="1143"/>
      <c r="E1259" s="1143"/>
      <c r="F1259" s="1143"/>
      <c r="H1259" s="700" t="s">
        <v>973</v>
      </c>
      <c r="I1259" s="603"/>
      <c r="J1259" s="572"/>
      <c r="K1259" s="863"/>
      <c r="L1259" s="571"/>
      <c r="M1259" s="571"/>
      <c r="N1259" s="571"/>
      <c r="O1259" s="749"/>
      <c r="P1259" s="749"/>
    </row>
    <row r="1260" spans="1:16" ht="25.15" customHeight="1" x14ac:dyDescent="0.2">
      <c r="A1260" s="1143"/>
      <c r="B1260" s="1143"/>
      <c r="C1260" s="1143"/>
      <c r="D1260" s="1143"/>
      <c r="E1260" s="1143"/>
      <c r="F1260" s="1143"/>
      <c r="H1260" s="701" t="s">
        <v>1420</v>
      </c>
      <c r="I1260" s="749"/>
      <c r="J1260" s="572"/>
      <c r="K1260" s="875"/>
      <c r="L1260" s="571"/>
      <c r="M1260" s="571"/>
      <c r="N1260" s="571"/>
      <c r="O1260" s="749"/>
      <c r="P1260" s="749"/>
    </row>
    <row r="1261" spans="1:16" ht="25.15" customHeight="1" x14ac:dyDescent="0.15">
      <c r="A1261" s="1143" t="s">
        <v>345</v>
      </c>
      <c r="B1261" s="1143"/>
      <c r="C1261" s="1143"/>
      <c r="D1261" s="1143"/>
      <c r="E1261" s="1143"/>
      <c r="F1261" s="1143"/>
      <c r="H1261" s="613" t="s">
        <v>974</v>
      </c>
      <c r="I1261" s="621" t="s">
        <v>975</v>
      </c>
      <c r="J1261" s="855"/>
      <c r="K1261" s="740"/>
      <c r="L1261" s="856"/>
      <c r="M1261" s="856"/>
      <c r="N1261" s="856"/>
      <c r="O1261" s="764">
        <v>1100</v>
      </c>
      <c r="P1261" s="595">
        <v>1100</v>
      </c>
    </row>
    <row r="1262" spans="1:16" ht="25.15" customHeight="1" x14ac:dyDescent="0.15">
      <c r="A1262" s="1143" t="s">
        <v>347</v>
      </c>
      <c r="B1262" s="1143"/>
      <c r="C1262" s="1143"/>
      <c r="D1262" s="1143"/>
      <c r="E1262" s="1143"/>
      <c r="F1262" s="1143"/>
      <c r="H1262" s="613" t="s">
        <v>976</v>
      </c>
      <c r="I1262" s="621" t="s">
        <v>977</v>
      </c>
      <c r="J1262" s="855"/>
      <c r="K1262" s="740"/>
      <c r="L1262" s="856"/>
      <c r="M1262" s="856"/>
      <c r="N1262" s="856"/>
      <c r="O1262" s="764">
        <v>1540</v>
      </c>
      <c r="P1262" s="595">
        <v>1540</v>
      </c>
    </row>
    <row r="1263" spans="1:16" ht="25.15" customHeight="1" x14ac:dyDescent="0.15">
      <c r="A1263" s="1143" t="s">
        <v>349</v>
      </c>
      <c r="B1263" s="1143"/>
      <c r="C1263" s="1143"/>
      <c r="D1263" s="1143"/>
      <c r="E1263" s="1143"/>
      <c r="F1263" s="1143"/>
      <c r="H1263" s="613" t="s">
        <v>978</v>
      </c>
      <c r="I1263" s="621" t="s">
        <v>979</v>
      </c>
      <c r="J1263" s="855"/>
      <c r="K1263" s="740"/>
      <c r="L1263" s="856"/>
      <c r="M1263" s="856"/>
      <c r="N1263" s="856"/>
      <c r="O1263" s="764">
        <v>2310</v>
      </c>
      <c r="P1263" s="595">
        <v>2310</v>
      </c>
    </row>
    <row r="1264" spans="1:16" ht="25.15" customHeight="1" x14ac:dyDescent="0.15">
      <c r="A1264" s="1143" t="s">
        <v>351</v>
      </c>
      <c r="B1264" s="1143"/>
      <c r="C1264" s="1143"/>
      <c r="D1264" s="1143"/>
      <c r="E1264" s="1143"/>
      <c r="F1264" s="1143"/>
      <c r="H1264" s="613" t="s">
        <v>980</v>
      </c>
      <c r="I1264" s="621" t="s">
        <v>981</v>
      </c>
      <c r="J1264" s="855"/>
      <c r="K1264" s="740"/>
      <c r="L1264" s="856"/>
      <c r="M1264" s="856"/>
      <c r="N1264" s="856"/>
      <c r="O1264" s="764">
        <v>3080</v>
      </c>
      <c r="P1264" s="595">
        <v>3080</v>
      </c>
    </row>
    <row r="1265" spans="1:16" ht="25.15" customHeight="1" x14ac:dyDescent="0.15">
      <c r="A1265" s="1143" t="s">
        <v>45</v>
      </c>
      <c r="B1265" s="1143"/>
      <c r="C1265" s="1143"/>
      <c r="D1265" s="1143"/>
      <c r="E1265" s="1143"/>
      <c r="F1265" s="1143"/>
      <c r="H1265" s="613" t="s">
        <v>982</v>
      </c>
      <c r="I1265" s="621" t="s">
        <v>983</v>
      </c>
      <c r="J1265" s="855"/>
      <c r="K1265" s="740"/>
      <c r="L1265" s="856"/>
      <c r="M1265" s="856"/>
      <c r="N1265" s="856"/>
      <c r="O1265" s="765">
        <v>2420</v>
      </c>
      <c r="P1265" s="594">
        <v>2420</v>
      </c>
    </row>
    <row r="1266" spans="1:16" ht="25.15" customHeight="1" x14ac:dyDescent="0.15">
      <c r="A1266" s="1143" t="s">
        <v>354</v>
      </c>
      <c r="B1266" s="1143"/>
      <c r="C1266" s="1143"/>
      <c r="D1266" s="1143"/>
      <c r="E1266" s="1143"/>
      <c r="F1266" s="1143"/>
      <c r="H1266" s="613" t="s">
        <v>984</v>
      </c>
      <c r="I1266" s="621" t="s">
        <v>985</v>
      </c>
      <c r="J1266" s="855"/>
      <c r="K1266" s="740"/>
      <c r="L1266" s="856"/>
      <c r="M1266" s="856"/>
      <c r="N1266" s="856"/>
      <c r="O1266" s="765">
        <v>1540</v>
      </c>
      <c r="P1266" s="594">
        <v>1540</v>
      </c>
    </row>
    <row r="1267" spans="1:16" ht="25.15" customHeight="1" x14ac:dyDescent="0.15">
      <c r="A1267" s="1143" t="s">
        <v>347</v>
      </c>
      <c r="B1267" s="1143"/>
      <c r="C1267" s="1143"/>
      <c r="D1267" s="1143"/>
      <c r="E1267" s="1143"/>
      <c r="F1267" s="1143"/>
      <c r="H1267" s="613" t="s">
        <v>976</v>
      </c>
      <c r="I1267" s="621" t="s">
        <v>986</v>
      </c>
      <c r="J1267" s="855"/>
      <c r="K1267" s="740"/>
      <c r="L1267" s="856"/>
      <c r="M1267" s="856"/>
      <c r="N1267" s="856"/>
      <c r="O1267" s="765">
        <v>1540</v>
      </c>
      <c r="P1267" s="594">
        <v>1540</v>
      </c>
    </row>
    <row r="1268" spans="1:16" ht="25.15" customHeight="1" x14ac:dyDescent="0.15">
      <c r="A1268" s="1146" t="s">
        <v>1338</v>
      </c>
      <c r="B1268" s="1146"/>
      <c r="C1268" s="1146"/>
      <c r="D1268" s="1146"/>
      <c r="E1268" s="1146"/>
      <c r="F1268" s="1146"/>
      <c r="H1268" s="824" t="s">
        <v>1336</v>
      </c>
      <c r="I1268" s="656" t="s">
        <v>1337</v>
      </c>
      <c r="J1268" s="858"/>
      <c r="K1268" s="839"/>
      <c r="L1268" s="859"/>
      <c r="M1268" s="859"/>
      <c r="N1268" s="859"/>
      <c r="O1268" s="876">
        <v>484</v>
      </c>
      <c r="P1268" s="877">
        <v>484</v>
      </c>
    </row>
    <row r="1269" spans="1:16" ht="25.15" customHeight="1" x14ac:dyDescent="0.15">
      <c r="A1269" s="1158"/>
      <c r="B1269" s="1159"/>
      <c r="C1269" s="1159"/>
      <c r="D1269" s="1159"/>
      <c r="E1269" s="1159"/>
      <c r="F1269" s="1159"/>
      <c r="G1269" s="878"/>
      <c r="H1269" s="879"/>
      <c r="I1269" s="880"/>
      <c r="J1269" s="881"/>
      <c r="K1269" s="880"/>
      <c r="L1269" s="880"/>
      <c r="M1269" s="880"/>
      <c r="N1269" s="880"/>
      <c r="O1269" s="882"/>
      <c r="P1269" s="883"/>
    </row>
    <row r="1270" spans="1:16" ht="25.15" customHeight="1" x14ac:dyDescent="0.15">
      <c r="A1270" s="1158"/>
      <c r="B1270" s="1159"/>
      <c r="C1270" s="1159"/>
      <c r="D1270" s="1159"/>
      <c r="E1270" s="1159"/>
      <c r="F1270" s="1159"/>
      <c r="G1270" s="878"/>
      <c r="H1270" s="879"/>
      <c r="I1270" s="880"/>
      <c r="J1270" s="881"/>
      <c r="K1270" s="880"/>
      <c r="L1270" s="880"/>
      <c r="M1270" s="880"/>
      <c r="N1270" s="880"/>
      <c r="O1270" s="882"/>
      <c r="P1270" s="883"/>
    </row>
    <row r="1271" spans="1:16" ht="25.15" customHeight="1" x14ac:dyDescent="0.15">
      <c r="A1271" s="1158"/>
      <c r="B1271" s="1159"/>
      <c r="C1271" s="1159"/>
      <c r="D1271" s="1159"/>
      <c r="E1271" s="1159"/>
      <c r="F1271" s="1159"/>
      <c r="G1271" s="878"/>
      <c r="H1271" s="879"/>
      <c r="I1271" s="880"/>
      <c r="J1271" s="881"/>
      <c r="K1271" s="880"/>
      <c r="L1271" s="880"/>
      <c r="M1271" s="880"/>
      <c r="N1271" s="880"/>
      <c r="O1271" s="882"/>
      <c r="P1271" s="883"/>
    </row>
    <row r="1272" spans="1:16" ht="25.15" customHeight="1" x14ac:dyDescent="0.15">
      <c r="A1272" s="1158"/>
      <c r="B1272" s="1159"/>
      <c r="C1272" s="1159"/>
      <c r="D1272" s="1159"/>
      <c r="E1272" s="1159"/>
      <c r="F1272" s="1159"/>
      <c r="G1272" s="878"/>
      <c r="H1272" s="879"/>
      <c r="I1272" s="880"/>
      <c r="J1272" s="881"/>
      <c r="K1272" s="880"/>
      <c r="L1272" s="880"/>
      <c r="M1272" s="880"/>
      <c r="N1272" s="880"/>
      <c r="O1272" s="882"/>
      <c r="P1272" s="883"/>
    </row>
    <row r="1273" spans="1:16" ht="25.15" customHeight="1" x14ac:dyDescent="0.15">
      <c r="A1273" s="1158"/>
      <c r="B1273" s="1159"/>
      <c r="C1273" s="1159"/>
      <c r="D1273" s="1159"/>
      <c r="E1273" s="1159"/>
      <c r="F1273" s="1159"/>
      <c r="G1273" s="878"/>
      <c r="H1273" s="879"/>
      <c r="I1273" s="880"/>
      <c r="J1273" s="881"/>
      <c r="K1273" s="880"/>
      <c r="L1273" s="880"/>
      <c r="M1273" s="880"/>
      <c r="N1273" s="880"/>
      <c r="O1273" s="882"/>
      <c r="P1273" s="883"/>
    </row>
    <row r="1274" spans="1:16" ht="25.15" customHeight="1" x14ac:dyDescent="0.15">
      <c r="A1274" s="1158"/>
      <c r="B1274" s="1159"/>
      <c r="C1274" s="1159"/>
      <c r="D1274" s="1159"/>
      <c r="E1274" s="1159"/>
      <c r="F1274" s="1159"/>
      <c r="G1274" s="878"/>
      <c r="H1274" s="879"/>
      <c r="I1274" s="880"/>
      <c r="J1274" s="881"/>
      <c r="K1274" s="880"/>
      <c r="L1274" s="880"/>
      <c r="M1274" s="880"/>
      <c r="N1274" s="880"/>
      <c r="O1274" s="882"/>
      <c r="P1274" s="883"/>
    </row>
    <row r="1275" spans="1:16" ht="25.15" customHeight="1" x14ac:dyDescent="0.15">
      <c r="A1275" s="1158"/>
      <c r="B1275" s="1159"/>
      <c r="C1275" s="1159"/>
      <c r="D1275" s="1159"/>
      <c r="E1275" s="1159"/>
      <c r="F1275" s="1159"/>
      <c r="G1275" s="878"/>
      <c r="H1275" s="879"/>
      <c r="I1275" s="880"/>
      <c r="J1275" s="881"/>
      <c r="K1275" s="880"/>
      <c r="L1275" s="880"/>
      <c r="M1275" s="880"/>
      <c r="N1275" s="880"/>
      <c r="O1275" s="884"/>
      <c r="P1275" s="885"/>
    </row>
    <row r="1276" spans="1:16" ht="25.15" customHeight="1" x14ac:dyDescent="0.15">
      <c r="A1276" s="1158"/>
      <c r="B1276" s="1159"/>
      <c r="C1276" s="1159"/>
      <c r="D1276" s="1159"/>
      <c r="E1276" s="1159"/>
      <c r="F1276" s="1159"/>
      <c r="G1276" s="878"/>
      <c r="H1276" s="879"/>
      <c r="I1276" s="880"/>
      <c r="J1276" s="881"/>
      <c r="K1276" s="880"/>
      <c r="L1276" s="880"/>
      <c r="M1276" s="880"/>
      <c r="N1276" s="880"/>
      <c r="O1276" s="884"/>
      <c r="P1276" s="885"/>
    </row>
    <row r="1277" spans="1:16" ht="25.15" customHeight="1" x14ac:dyDescent="0.15">
      <c r="A1277" s="1158"/>
      <c r="B1277" s="1159"/>
      <c r="C1277" s="1159"/>
      <c r="D1277" s="1159"/>
      <c r="E1277" s="1159"/>
      <c r="F1277" s="1159"/>
      <c r="G1277" s="878"/>
      <c r="H1277" s="879"/>
      <c r="I1277" s="880"/>
      <c r="J1277" s="881"/>
      <c r="K1277" s="880"/>
      <c r="L1277" s="880"/>
      <c r="M1277" s="880"/>
      <c r="N1277" s="880"/>
      <c r="O1277" s="884"/>
      <c r="P1277" s="885"/>
    </row>
    <row r="1278" spans="1:16" ht="25.15" customHeight="1" x14ac:dyDescent="0.15">
      <c r="A1278" s="1158"/>
      <c r="B1278" s="1159"/>
      <c r="C1278" s="1159"/>
      <c r="D1278" s="1159"/>
      <c r="E1278" s="1159"/>
      <c r="F1278" s="1159"/>
      <c r="G1278" s="878"/>
      <c r="H1278" s="879"/>
      <c r="I1278" s="880"/>
      <c r="J1278" s="881"/>
      <c r="K1278" s="880"/>
      <c r="L1278" s="880"/>
      <c r="M1278" s="880"/>
      <c r="N1278" s="880"/>
      <c r="O1278" s="884"/>
      <c r="P1278" s="885"/>
    </row>
    <row r="1279" spans="1:16" ht="25.15" customHeight="1" x14ac:dyDescent="0.15">
      <c r="A1279" s="1158"/>
      <c r="B1279" s="1159"/>
      <c r="C1279" s="1159"/>
      <c r="D1279" s="1159"/>
      <c r="E1279" s="1159"/>
      <c r="F1279" s="1159"/>
      <c r="G1279" s="878"/>
      <c r="H1279" s="879"/>
      <c r="I1279" s="880"/>
      <c r="J1279" s="881"/>
      <c r="K1279" s="880"/>
      <c r="L1279" s="880"/>
      <c r="M1279" s="880"/>
      <c r="N1279" s="880"/>
      <c r="O1279" s="884"/>
      <c r="P1279" s="885"/>
    </row>
    <row r="1280" spans="1:16" ht="25.15" customHeight="1" x14ac:dyDescent="0.15">
      <c r="A1280" s="1158"/>
      <c r="B1280" s="1159"/>
      <c r="C1280" s="1159"/>
      <c r="D1280" s="1159"/>
      <c r="E1280" s="1159"/>
      <c r="F1280" s="1159"/>
      <c r="G1280" s="878"/>
      <c r="H1280" s="879"/>
      <c r="I1280" s="880"/>
      <c r="J1280" s="881"/>
      <c r="K1280" s="880"/>
      <c r="L1280" s="880"/>
      <c r="M1280" s="880"/>
      <c r="N1280" s="880"/>
      <c r="O1280" s="884"/>
      <c r="P1280" s="885"/>
    </row>
    <row r="1281" spans="1:16" ht="25.15" customHeight="1" x14ac:dyDescent="0.15">
      <c r="A1281" s="1158"/>
      <c r="B1281" s="1159"/>
      <c r="C1281" s="1159"/>
      <c r="D1281" s="1159"/>
      <c r="E1281" s="1159"/>
      <c r="F1281" s="1159"/>
      <c r="G1281" s="878"/>
      <c r="H1281" s="879"/>
      <c r="I1281" s="880"/>
      <c r="J1281" s="881"/>
      <c r="K1281" s="880"/>
      <c r="L1281" s="880"/>
      <c r="M1281" s="880"/>
      <c r="N1281" s="880"/>
      <c r="O1281" s="884"/>
      <c r="P1281" s="885"/>
    </row>
    <row r="1282" spans="1:16" ht="25.15" customHeight="1" x14ac:dyDescent="0.15">
      <c r="A1282" s="1158"/>
      <c r="B1282" s="1159"/>
      <c r="C1282" s="1159"/>
      <c r="D1282" s="1159"/>
      <c r="E1282" s="1159"/>
      <c r="F1282" s="1159"/>
      <c r="G1282" s="878"/>
      <c r="H1282" s="879"/>
      <c r="I1282" s="880"/>
      <c r="J1282" s="881"/>
      <c r="K1282" s="880"/>
      <c r="L1282" s="880"/>
      <c r="M1282" s="880"/>
      <c r="N1282" s="880"/>
      <c r="O1282" s="884"/>
      <c r="P1282" s="885"/>
    </row>
    <row r="1283" spans="1:16" ht="25.15" customHeight="1" x14ac:dyDescent="0.15">
      <c r="A1283" s="1158"/>
      <c r="B1283" s="1159"/>
      <c r="C1283" s="1159"/>
      <c r="D1283" s="1159"/>
      <c r="E1283" s="1159"/>
      <c r="F1283" s="1159"/>
      <c r="G1283" s="878"/>
      <c r="H1283" s="879"/>
      <c r="I1283" s="880"/>
      <c r="J1283" s="881"/>
      <c r="K1283" s="880"/>
      <c r="L1283" s="880"/>
      <c r="M1283" s="880"/>
      <c r="N1283" s="880"/>
      <c r="O1283" s="884"/>
      <c r="P1283" s="885"/>
    </row>
    <row r="1284" spans="1:16" ht="25.15" customHeight="1" x14ac:dyDescent="0.15">
      <c r="A1284" s="1158"/>
      <c r="B1284" s="1159"/>
      <c r="C1284" s="1159"/>
      <c r="D1284" s="1159"/>
      <c r="E1284" s="1159"/>
      <c r="F1284" s="1159"/>
      <c r="G1284" s="878"/>
      <c r="H1284" s="879"/>
      <c r="I1284" s="880"/>
      <c r="J1284" s="881"/>
      <c r="K1284" s="880"/>
      <c r="L1284" s="880"/>
      <c r="M1284" s="880"/>
      <c r="N1284" s="880"/>
      <c r="O1284" s="884"/>
      <c r="P1284" s="885"/>
    </row>
    <row r="1285" spans="1:16" ht="25.15" customHeight="1" x14ac:dyDescent="0.15">
      <c r="A1285" s="1158"/>
      <c r="B1285" s="1159"/>
      <c r="C1285" s="1159"/>
      <c r="D1285" s="1159"/>
      <c r="E1285" s="1159"/>
      <c r="F1285" s="1159"/>
      <c r="G1285" s="878"/>
      <c r="H1285" s="879"/>
      <c r="I1285" s="880"/>
      <c r="J1285" s="881"/>
      <c r="K1285" s="880"/>
      <c r="L1285" s="880"/>
      <c r="M1285" s="880"/>
      <c r="N1285" s="880"/>
      <c r="O1285" s="884"/>
      <c r="P1285" s="885"/>
    </row>
    <row r="1286" spans="1:16" ht="25.15" customHeight="1" x14ac:dyDescent="0.15">
      <c r="A1286" s="1158"/>
      <c r="B1286" s="1159"/>
      <c r="C1286" s="1159"/>
      <c r="D1286" s="1159"/>
      <c r="E1286" s="1159"/>
      <c r="F1286" s="1159"/>
      <c r="G1286" s="878"/>
      <c r="H1286" s="879"/>
      <c r="I1286" s="880"/>
      <c r="J1286" s="881"/>
      <c r="K1286" s="880"/>
      <c r="L1286" s="880"/>
      <c r="M1286" s="880"/>
      <c r="N1286" s="880"/>
      <c r="O1286" s="884"/>
      <c r="P1286" s="885"/>
    </row>
    <row r="1287" spans="1:16" ht="25.15" customHeight="1" x14ac:dyDescent="0.15">
      <c r="A1287" s="1158"/>
      <c r="B1287" s="1159"/>
      <c r="C1287" s="1159"/>
      <c r="D1287" s="1159"/>
      <c r="E1287" s="1159"/>
      <c r="F1287" s="1159"/>
      <c r="G1287" s="878"/>
      <c r="H1287" s="879"/>
      <c r="I1287" s="880"/>
      <c r="J1287" s="881"/>
      <c r="K1287" s="880"/>
      <c r="L1287" s="880"/>
      <c r="M1287" s="880"/>
      <c r="N1287" s="880"/>
      <c r="O1287" s="884"/>
      <c r="P1287" s="885"/>
    </row>
    <row r="1288" spans="1:16" ht="25.15" customHeight="1" x14ac:dyDescent="0.15">
      <c r="A1288" s="1158"/>
      <c r="B1288" s="1159"/>
      <c r="C1288" s="1159"/>
      <c r="D1288" s="1159"/>
      <c r="E1288" s="1159"/>
      <c r="F1288" s="1159"/>
      <c r="G1288" s="878"/>
      <c r="H1288" s="879"/>
      <c r="I1288" s="880"/>
      <c r="J1288" s="881"/>
      <c r="K1288" s="880"/>
      <c r="L1288" s="880"/>
      <c r="M1288" s="880"/>
      <c r="N1288" s="880"/>
      <c r="O1288" s="884"/>
      <c r="P1288" s="885"/>
    </row>
    <row r="1289" spans="1:16" ht="25.15" customHeight="1" x14ac:dyDescent="0.15">
      <c r="A1289" s="1158"/>
      <c r="B1289" s="1159"/>
      <c r="C1289" s="1159"/>
      <c r="D1289" s="1159"/>
      <c r="E1289" s="1159"/>
      <c r="F1289" s="1159"/>
      <c r="G1289" s="878"/>
      <c r="H1289" s="879"/>
      <c r="I1289" s="880"/>
      <c r="J1289" s="881"/>
      <c r="K1289" s="880"/>
      <c r="L1289" s="880"/>
      <c r="M1289" s="880"/>
      <c r="N1289" s="880"/>
      <c r="O1289" s="884"/>
      <c r="P1289" s="885"/>
    </row>
    <row r="1290" spans="1:16" ht="25.15" customHeight="1" x14ac:dyDescent="0.15">
      <c r="A1290" s="1158"/>
      <c r="B1290" s="1159"/>
      <c r="C1290" s="1159"/>
      <c r="D1290" s="1159"/>
      <c r="E1290" s="1159"/>
      <c r="F1290" s="1159"/>
      <c r="G1290" s="878"/>
      <c r="H1290" s="879"/>
      <c r="I1290" s="880"/>
      <c r="J1290" s="881"/>
      <c r="K1290" s="880"/>
      <c r="L1290" s="880"/>
      <c r="M1290" s="880"/>
      <c r="N1290" s="880"/>
      <c r="O1290" s="884"/>
      <c r="P1290" s="885"/>
    </row>
    <row r="1291" spans="1:16" ht="25.15" customHeight="1" x14ac:dyDescent="0.15">
      <c r="A1291" s="1158"/>
      <c r="B1291" s="1159"/>
      <c r="C1291" s="1159"/>
      <c r="D1291" s="1159"/>
      <c r="E1291" s="1159"/>
      <c r="F1291" s="1159"/>
      <c r="G1291" s="878"/>
      <c r="H1291" s="879"/>
      <c r="I1291" s="880"/>
      <c r="J1291" s="881"/>
      <c r="K1291" s="880"/>
      <c r="L1291" s="880"/>
      <c r="M1291" s="880"/>
      <c r="N1291" s="880"/>
      <c r="O1291" s="884"/>
      <c r="P1291" s="885"/>
    </row>
    <row r="1292" spans="1:16" ht="25.15" customHeight="1" x14ac:dyDescent="0.15">
      <c r="A1292" s="1158"/>
      <c r="B1292" s="1159"/>
      <c r="C1292" s="1159"/>
      <c r="D1292" s="1159"/>
      <c r="E1292" s="1159"/>
      <c r="F1292" s="1159"/>
      <c r="G1292" s="878"/>
      <c r="H1292" s="879"/>
      <c r="I1292" s="880"/>
      <c r="J1292" s="881"/>
      <c r="K1292" s="880"/>
      <c r="L1292" s="880"/>
      <c r="M1292" s="880"/>
      <c r="N1292" s="880"/>
      <c r="O1292" s="884"/>
      <c r="P1292" s="885"/>
    </row>
    <row r="1293" spans="1:16" ht="25.15" customHeight="1" x14ac:dyDescent="0.15">
      <c r="A1293" s="1158"/>
      <c r="B1293" s="1159"/>
      <c r="C1293" s="1159"/>
      <c r="D1293" s="1159"/>
      <c r="E1293" s="1159"/>
      <c r="F1293" s="1159"/>
      <c r="G1293" s="878"/>
      <c r="H1293" s="879"/>
      <c r="I1293" s="880"/>
      <c r="J1293" s="881"/>
      <c r="K1293" s="880"/>
      <c r="L1293" s="880"/>
      <c r="M1293" s="880"/>
      <c r="N1293" s="880"/>
      <c r="O1293" s="884"/>
      <c r="P1293" s="885"/>
    </row>
    <row r="1294" spans="1:16" ht="25.15" customHeight="1" x14ac:dyDescent="0.15">
      <c r="A1294" s="1158"/>
      <c r="B1294" s="1159"/>
      <c r="C1294" s="1159"/>
      <c r="D1294" s="1159"/>
      <c r="E1294" s="1159"/>
      <c r="F1294" s="1159"/>
      <c r="G1294" s="878"/>
      <c r="H1294" s="879"/>
      <c r="I1294" s="880"/>
      <c r="J1294" s="881"/>
      <c r="K1294" s="880"/>
      <c r="L1294" s="880"/>
      <c r="M1294" s="880"/>
      <c r="N1294" s="880"/>
      <c r="O1294" s="884"/>
      <c r="P1294" s="885"/>
    </row>
    <row r="1295" spans="1:16" ht="25.15" customHeight="1" x14ac:dyDescent="0.15">
      <c r="A1295" s="1158"/>
      <c r="B1295" s="1159"/>
      <c r="C1295" s="1159"/>
      <c r="D1295" s="1159"/>
      <c r="E1295" s="1159"/>
      <c r="F1295" s="1159"/>
      <c r="G1295" s="878"/>
      <c r="H1295" s="879"/>
      <c r="I1295" s="880"/>
      <c r="J1295" s="881"/>
      <c r="K1295" s="880"/>
      <c r="L1295" s="880"/>
      <c r="M1295" s="880"/>
      <c r="N1295" s="880"/>
      <c r="O1295" s="884"/>
      <c r="P1295" s="885"/>
    </row>
    <row r="1296" spans="1:16" ht="25.15" customHeight="1" x14ac:dyDescent="0.15">
      <c r="A1296" s="1158"/>
      <c r="B1296" s="1159"/>
      <c r="C1296" s="1159"/>
      <c r="D1296" s="1159"/>
      <c r="E1296" s="1159"/>
      <c r="F1296" s="1159"/>
      <c r="G1296" s="878"/>
      <c r="H1296" s="879"/>
      <c r="I1296" s="880"/>
      <c r="J1296" s="881"/>
      <c r="K1296" s="880"/>
      <c r="L1296" s="880"/>
      <c r="M1296" s="880"/>
      <c r="N1296" s="880"/>
      <c r="O1296" s="884"/>
      <c r="P1296" s="885"/>
    </row>
    <row r="1297" spans="1:16" ht="25.15" customHeight="1" x14ac:dyDescent="0.15">
      <c r="A1297" s="1158"/>
      <c r="B1297" s="1159"/>
      <c r="C1297" s="1159"/>
      <c r="D1297" s="1159"/>
      <c r="E1297" s="1159"/>
      <c r="F1297" s="1159"/>
      <c r="G1297" s="878"/>
      <c r="H1297" s="879"/>
      <c r="I1297" s="880"/>
      <c r="J1297" s="881"/>
      <c r="K1297" s="880"/>
      <c r="L1297" s="880"/>
      <c r="M1297" s="880"/>
      <c r="N1297" s="880"/>
      <c r="O1297" s="884"/>
      <c r="P1297" s="885"/>
    </row>
    <row r="1298" spans="1:16" ht="25.15" customHeight="1" x14ac:dyDescent="0.15">
      <c r="A1298" s="1158"/>
      <c r="B1298" s="1159"/>
      <c r="C1298" s="1159"/>
      <c r="D1298" s="1159"/>
      <c r="E1298" s="1159"/>
      <c r="F1298" s="1159"/>
      <c r="G1298" s="878"/>
      <c r="H1298" s="879"/>
      <c r="I1298" s="880"/>
      <c r="J1298" s="881"/>
      <c r="K1298" s="880"/>
      <c r="L1298" s="880"/>
      <c r="M1298" s="880"/>
      <c r="N1298" s="880"/>
      <c r="O1298" s="884"/>
      <c r="P1298" s="885"/>
    </row>
    <row r="1299" spans="1:16" ht="25.15" customHeight="1" x14ac:dyDescent="0.15">
      <c r="A1299" s="1158"/>
      <c r="B1299" s="1159"/>
      <c r="C1299" s="1159"/>
      <c r="D1299" s="1159"/>
      <c r="E1299" s="1159"/>
      <c r="F1299" s="1159"/>
      <c r="G1299" s="878"/>
      <c r="H1299" s="879"/>
      <c r="I1299" s="880"/>
      <c r="J1299" s="881"/>
      <c r="K1299" s="880"/>
      <c r="L1299" s="880"/>
      <c r="M1299" s="880"/>
      <c r="N1299" s="880"/>
      <c r="O1299" s="884"/>
      <c r="P1299" s="885"/>
    </row>
    <row r="1300" spans="1:16" ht="25.15" customHeight="1" x14ac:dyDescent="0.15">
      <c r="A1300" s="1158"/>
      <c r="B1300" s="1159"/>
      <c r="C1300" s="1159"/>
      <c r="D1300" s="1159"/>
      <c r="E1300" s="1159"/>
      <c r="F1300" s="1159"/>
      <c r="G1300" s="878"/>
      <c r="H1300" s="879"/>
      <c r="I1300" s="880"/>
      <c r="J1300" s="881"/>
      <c r="K1300" s="880"/>
      <c r="L1300" s="880"/>
      <c r="M1300" s="880"/>
      <c r="N1300" s="880"/>
      <c r="O1300" s="884"/>
      <c r="P1300" s="885"/>
    </row>
    <row r="1301" spans="1:16" ht="25.15" customHeight="1" x14ac:dyDescent="0.15">
      <c r="A1301" s="1158"/>
      <c r="B1301" s="1159"/>
      <c r="C1301" s="1159"/>
      <c r="D1301" s="1159"/>
      <c r="E1301" s="1159"/>
      <c r="F1301" s="1159"/>
      <c r="G1301" s="878"/>
      <c r="H1301" s="879"/>
      <c r="I1301" s="880"/>
      <c r="J1301" s="881"/>
      <c r="K1301" s="880"/>
      <c r="L1301" s="880"/>
      <c r="M1301" s="880"/>
      <c r="N1301" s="880"/>
      <c r="O1301" s="884"/>
      <c r="P1301" s="885"/>
    </row>
    <row r="1302" spans="1:16" ht="25.15" customHeight="1" x14ac:dyDescent="0.15">
      <c r="A1302" s="1158"/>
      <c r="B1302" s="1159"/>
      <c r="C1302" s="1159"/>
      <c r="D1302" s="1159"/>
      <c r="E1302" s="1159"/>
      <c r="F1302" s="1159"/>
      <c r="G1302" s="878"/>
      <c r="H1302" s="879"/>
      <c r="I1302" s="880"/>
      <c r="J1302" s="881"/>
      <c r="K1302" s="880"/>
      <c r="L1302" s="880"/>
      <c r="M1302" s="880"/>
      <c r="N1302" s="880"/>
      <c r="O1302" s="884"/>
      <c r="P1302" s="885"/>
    </row>
    <row r="1303" spans="1:16" ht="25.15" customHeight="1" x14ac:dyDescent="0.15">
      <c r="A1303" s="1158"/>
      <c r="B1303" s="1159"/>
      <c r="C1303" s="1159"/>
      <c r="D1303" s="1159"/>
      <c r="E1303" s="1159"/>
      <c r="F1303" s="1159"/>
      <c r="G1303" s="878"/>
      <c r="H1303" s="879"/>
      <c r="I1303" s="880"/>
      <c r="J1303" s="881"/>
      <c r="K1303" s="880"/>
      <c r="L1303" s="880"/>
      <c r="M1303" s="880"/>
      <c r="N1303" s="880"/>
      <c r="O1303" s="884"/>
      <c r="P1303" s="885"/>
    </row>
    <row r="1304" spans="1:16" ht="25.15" customHeight="1" x14ac:dyDescent="0.15">
      <c r="A1304" s="1158"/>
      <c r="B1304" s="1159"/>
      <c r="C1304" s="1159"/>
      <c r="D1304" s="1159"/>
      <c r="E1304" s="1159"/>
      <c r="F1304" s="1159"/>
      <c r="G1304" s="878"/>
      <c r="H1304" s="879"/>
      <c r="I1304" s="880"/>
      <c r="J1304" s="881"/>
      <c r="K1304" s="880"/>
      <c r="L1304" s="880"/>
      <c r="M1304" s="880"/>
      <c r="N1304" s="880"/>
      <c r="O1304" s="884"/>
      <c r="P1304" s="885"/>
    </row>
    <row r="1305" spans="1:16" ht="25.15" customHeight="1" x14ac:dyDescent="0.15">
      <c r="A1305" s="1158"/>
      <c r="B1305" s="1159"/>
      <c r="C1305" s="1159"/>
      <c r="D1305" s="1159"/>
      <c r="E1305" s="1159"/>
      <c r="F1305" s="1159"/>
      <c r="G1305" s="878"/>
      <c r="H1305" s="879"/>
      <c r="I1305" s="880"/>
      <c r="J1305" s="881"/>
      <c r="K1305" s="880"/>
      <c r="L1305" s="880"/>
      <c r="M1305" s="880"/>
      <c r="N1305" s="880"/>
      <c r="O1305" s="884"/>
      <c r="P1305" s="885"/>
    </row>
    <row r="1306" spans="1:16" ht="25.15" customHeight="1" x14ac:dyDescent="0.15">
      <c r="A1306" s="1158"/>
      <c r="B1306" s="1159"/>
      <c r="C1306" s="1159"/>
      <c r="D1306" s="1159"/>
      <c r="E1306" s="1159"/>
      <c r="F1306" s="1159"/>
      <c r="G1306" s="878"/>
      <c r="H1306" s="879"/>
      <c r="I1306" s="880"/>
      <c r="J1306" s="881"/>
      <c r="K1306" s="880"/>
      <c r="L1306" s="880"/>
      <c r="M1306" s="880"/>
      <c r="N1306" s="880"/>
      <c r="O1306" s="884"/>
      <c r="P1306" s="885"/>
    </row>
    <row r="1307" spans="1:16" ht="25.15" customHeight="1" x14ac:dyDescent="0.15">
      <c r="A1307" s="1158"/>
      <c r="B1307" s="1159"/>
      <c r="C1307" s="1159"/>
      <c r="D1307" s="1159"/>
      <c r="E1307" s="1159"/>
      <c r="F1307" s="1159"/>
      <c r="G1307" s="878"/>
      <c r="H1307" s="879"/>
      <c r="I1307" s="880"/>
      <c r="J1307" s="881"/>
      <c r="K1307" s="880"/>
      <c r="L1307" s="880"/>
      <c r="M1307" s="880"/>
      <c r="N1307" s="880"/>
      <c r="O1307" s="884"/>
      <c r="P1307" s="885"/>
    </row>
    <row r="1308" spans="1:16" ht="25.15" customHeight="1" x14ac:dyDescent="0.15">
      <c r="A1308" s="886"/>
      <c r="B1308" s="887"/>
      <c r="C1308" s="887"/>
      <c r="D1308" s="887"/>
      <c r="E1308" s="887"/>
      <c r="F1308" s="888"/>
      <c r="G1308" s="878"/>
      <c r="H1308" s="879"/>
      <c r="I1308" s="880"/>
      <c r="J1308" s="881"/>
      <c r="K1308" s="880"/>
      <c r="L1308" s="880"/>
      <c r="M1308" s="880"/>
      <c r="N1308" s="880"/>
      <c r="O1308" s="884"/>
      <c r="P1308" s="885"/>
    </row>
    <row r="1309" spans="1:16" ht="25.15" customHeight="1" x14ac:dyDescent="0.15">
      <c r="A1309" s="886"/>
      <c r="B1309" s="887"/>
      <c r="C1309" s="887"/>
      <c r="D1309" s="887"/>
      <c r="E1309" s="887"/>
      <c r="F1309" s="888"/>
      <c r="G1309" s="878"/>
      <c r="H1309" s="879"/>
      <c r="I1309" s="880"/>
      <c r="J1309" s="881"/>
      <c r="K1309" s="880"/>
      <c r="L1309" s="880"/>
      <c r="M1309" s="880"/>
      <c r="N1309" s="880"/>
      <c r="O1309" s="884"/>
      <c r="P1309" s="885"/>
    </row>
    <row r="1310" spans="1:16" ht="25.15" customHeight="1" x14ac:dyDescent="0.15">
      <c r="A1310" s="886"/>
      <c r="B1310" s="887"/>
      <c r="C1310" s="887"/>
      <c r="D1310" s="887"/>
      <c r="E1310" s="887"/>
      <c r="F1310" s="888"/>
      <c r="G1310" s="878"/>
      <c r="H1310" s="879"/>
      <c r="I1310" s="880"/>
      <c r="J1310" s="881"/>
      <c r="K1310" s="880"/>
      <c r="L1310" s="880"/>
      <c r="M1310" s="880"/>
      <c r="N1310" s="880"/>
      <c r="O1310" s="884"/>
      <c r="P1310" s="885"/>
    </row>
    <row r="1311" spans="1:16" ht="25.15" customHeight="1" x14ac:dyDescent="0.15">
      <c r="A1311" s="886"/>
      <c r="B1311" s="887"/>
      <c r="C1311" s="887"/>
      <c r="D1311" s="887"/>
      <c r="E1311" s="887"/>
      <c r="F1311" s="888"/>
      <c r="G1311" s="878"/>
      <c r="H1311" s="879"/>
      <c r="I1311" s="880"/>
      <c r="J1311" s="881"/>
      <c r="K1311" s="880"/>
      <c r="L1311" s="880"/>
      <c r="M1311" s="880"/>
      <c r="N1311" s="880"/>
      <c r="O1311" s="884"/>
      <c r="P1311" s="885"/>
    </row>
    <row r="1312" spans="1:16" ht="25.15" customHeight="1" x14ac:dyDescent="0.15">
      <c r="A1312" s="886"/>
      <c r="B1312" s="887"/>
      <c r="C1312" s="887"/>
      <c r="D1312" s="887"/>
      <c r="E1312" s="887"/>
      <c r="F1312" s="888"/>
      <c r="G1312" s="878"/>
      <c r="H1312" s="879"/>
      <c r="I1312" s="880"/>
      <c r="J1312" s="881"/>
      <c r="K1312" s="880"/>
      <c r="L1312" s="880"/>
      <c r="M1312" s="880"/>
      <c r="N1312" s="880"/>
      <c r="O1312" s="884"/>
      <c r="P1312" s="885"/>
    </row>
    <row r="1313" spans="1:16" ht="25.15" customHeight="1" x14ac:dyDescent="0.15">
      <c r="A1313" s="886"/>
      <c r="B1313" s="887"/>
      <c r="C1313" s="887"/>
      <c r="D1313" s="887"/>
      <c r="E1313" s="887"/>
      <c r="F1313" s="888"/>
      <c r="G1313" s="878"/>
      <c r="H1313" s="879"/>
      <c r="I1313" s="880"/>
      <c r="J1313" s="881"/>
      <c r="K1313" s="880"/>
      <c r="L1313" s="880"/>
      <c r="M1313" s="880"/>
      <c r="N1313" s="880"/>
      <c r="O1313" s="884"/>
      <c r="P1313" s="885"/>
    </row>
    <row r="1314" spans="1:16" ht="25.15" customHeight="1" x14ac:dyDescent="0.15">
      <c r="A1314" s="886"/>
      <c r="B1314" s="887"/>
      <c r="C1314" s="887"/>
      <c r="D1314" s="887"/>
      <c r="E1314" s="887"/>
      <c r="F1314" s="888"/>
      <c r="G1314" s="878"/>
      <c r="H1314" s="879"/>
      <c r="I1314" s="880"/>
      <c r="J1314" s="881"/>
      <c r="K1314" s="880"/>
      <c r="L1314" s="880"/>
      <c r="M1314" s="880"/>
      <c r="N1314" s="880"/>
      <c r="O1314" s="884"/>
      <c r="P1314" s="885"/>
    </row>
    <row r="1315" spans="1:16" ht="25.15" customHeight="1" x14ac:dyDescent="0.15">
      <c r="A1315" s="886"/>
      <c r="B1315" s="887"/>
      <c r="C1315" s="887"/>
      <c r="D1315" s="887"/>
      <c r="E1315" s="887"/>
      <c r="F1315" s="888"/>
      <c r="G1315" s="878"/>
      <c r="H1315" s="879"/>
      <c r="I1315" s="880"/>
      <c r="J1315" s="881"/>
      <c r="K1315" s="880"/>
      <c r="L1315" s="880"/>
      <c r="M1315" s="880"/>
      <c r="N1315" s="880"/>
      <c r="O1315" s="884"/>
      <c r="P1315" s="885"/>
    </row>
    <row r="1316" spans="1:16" ht="25.15" customHeight="1" x14ac:dyDescent="0.15">
      <c r="A1316" s="886"/>
      <c r="B1316" s="887"/>
      <c r="C1316" s="887"/>
      <c r="D1316" s="887"/>
      <c r="E1316" s="887"/>
      <c r="F1316" s="888"/>
      <c r="G1316" s="878"/>
      <c r="H1316" s="879"/>
      <c r="I1316" s="880"/>
      <c r="J1316" s="881"/>
      <c r="K1316" s="880"/>
      <c r="L1316" s="880"/>
      <c r="M1316" s="880"/>
      <c r="N1316" s="880"/>
      <c r="O1316" s="884"/>
      <c r="P1316" s="885"/>
    </row>
    <row r="1317" spans="1:16" ht="25.15" customHeight="1" x14ac:dyDescent="0.15">
      <c r="A1317" s="886"/>
      <c r="B1317" s="887"/>
      <c r="C1317" s="887"/>
      <c r="D1317" s="887"/>
      <c r="E1317" s="887"/>
      <c r="F1317" s="888"/>
      <c r="G1317" s="878"/>
      <c r="H1317" s="879"/>
      <c r="I1317" s="880"/>
      <c r="J1317" s="881"/>
      <c r="K1317" s="880"/>
      <c r="L1317" s="880"/>
      <c r="M1317" s="880"/>
      <c r="N1317" s="880"/>
      <c r="O1317" s="884"/>
      <c r="P1317" s="885"/>
    </row>
    <row r="1318" spans="1:16" ht="25.15" customHeight="1" x14ac:dyDescent="0.15">
      <c r="A1318" s="886"/>
      <c r="B1318" s="887"/>
      <c r="C1318" s="887"/>
      <c r="D1318" s="887"/>
      <c r="E1318" s="887"/>
      <c r="F1318" s="888"/>
      <c r="G1318" s="878"/>
      <c r="H1318" s="879"/>
      <c r="I1318" s="880"/>
      <c r="J1318" s="881"/>
      <c r="K1318" s="880"/>
      <c r="L1318" s="880"/>
      <c r="M1318" s="880"/>
      <c r="N1318" s="880"/>
      <c r="O1318" s="884"/>
      <c r="P1318" s="885"/>
    </row>
    <row r="1319" spans="1:16" ht="25.15" customHeight="1" x14ac:dyDescent="0.15">
      <c r="A1319" s="886"/>
      <c r="B1319" s="887"/>
      <c r="C1319" s="887"/>
      <c r="D1319" s="887"/>
      <c r="E1319" s="887"/>
      <c r="F1319" s="888"/>
      <c r="G1319" s="878"/>
      <c r="H1319" s="879"/>
      <c r="I1319" s="880"/>
      <c r="J1319" s="881"/>
      <c r="K1319" s="880"/>
      <c r="L1319" s="880"/>
      <c r="M1319" s="880"/>
      <c r="N1319" s="880"/>
      <c r="O1319" s="884"/>
      <c r="P1319" s="885"/>
    </row>
    <row r="1320" spans="1:16" ht="25.15" customHeight="1" x14ac:dyDescent="0.15">
      <c r="A1320" s="886"/>
      <c r="B1320" s="887"/>
      <c r="C1320" s="887"/>
      <c r="D1320" s="887"/>
      <c r="E1320" s="887"/>
      <c r="F1320" s="888"/>
      <c r="G1320" s="878"/>
      <c r="H1320" s="879"/>
      <c r="I1320" s="880"/>
      <c r="J1320" s="881"/>
      <c r="K1320" s="880"/>
      <c r="L1320" s="880"/>
      <c r="M1320" s="880"/>
      <c r="N1320" s="880"/>
      <c r="O1320" s="884"/>
      <c r="P1320" s="885"/>
    </row>
    <row r="1321" spans="1:16" ht="25.15" customHeight="1" x14ac:dyDescent="0.15">
      <c r="A1321" s="886"/>
      <c r="B1321" s="887"/>
      <c r="C1321" s="887"/>
      <c r="D1321" s="887"/>
      <c r="E1321" s="887"/>
      <c r="F1321" s="888"/>
      <c r="G1321" s="878"/>
      <c r="H1321" s="879"/>
      <c r="I1321" s="880"/>
      <c r="J1321" s="881"/>
      <c r="K1321" s="880"/>
      <c r="L1321" s="880"/>
      <c r="M1321" s="880"/>
      <c r="N1321" s="880"/>
      <c r="O1321" s="884"/>
      <c r="P1321" s="885"/>
    </row>
    <row r="1322" spans="1:16" ht="25.15" customHeight="1" x14ac:dyDescent="0.15">
      <c r="A1322" s="886"/>
      <c r="B1322" s="887"/>
      <c r="C1322" s="887"/>
      <c r="D1322" s="887"/>
      <c r="E1322" s="887"/>
      <c r="F1322" s="888"/>
      <c r="G1322" s="878"/>
      <c r="H1322" s="879"/>
      <c r="I1322" s="880"/>
      <c r="J1322" s="881"/>
      <c r="K1322" s="880"/>
      <c r="L1322" s="880"/>
      <c r="M1322" s="880"/>
      <c r="N1322" s="880"/>
      <c r="O1322" s="884"/>
      <c r="P1322" s="885"/>
    </row>
    <row r="1323" spans="1:16" ht="25.15" customHeight="1" x14ac:dyDescent="0.15">
      <c r="A1323" s="886"/>
      <c r="B1323" s="887"/>
      <c r="C1323" s="887"/>
      <c r="D1323" s="887"/>
      <c r="E1323" s="887"/>
      <c r="F1323" s="888"/>
      <c r="G1323" s="878"/>
      <c r="H1323" s="879"/>
      <c r="I1323" s="880"/>
      <c r="J1323" s="881"/>
      <c r="K1323" s="880"/>
      <c r="L1323" s="880"/>
      <c r="M1323" s="880"/>
      <c r="N1323" s="880"/>
      <c r="O1323" s="884"/>
      <c r="P1323" s="885"/>
    </row>
    <row r="1324" spans="1:16" ht="25.15" customHeight="1" x14ac:dyDescent="0.15">
      <c r="A1324" s="886"/>
      <c r="B1324" s="887"/>
      <c r="C1324" s="887"/>
      <c r="D1324" s="887"/>
      <c r="E1324" s="887"/>
      <c r="F1324" s="888"/>
      <c r="G1324" s="878"/>
      <c r="H1324" s="879"/>
      <c r="I1324" s="880"/>
      <c r="J1324" s="881"/>
      <c r="K1324" s="880"/>
      <c r="L1324" s="880"/>
      <c r="M1324" s="880"/>
      <c r="N1324" s="880"/>
      <c r="O1324" s="884"/>
      <c r="P1324" s="885"/>
    </row>
    <row r="1325" spans="1:16" ht="25.15" customHeight="1" x14ac:dyDescent="0.15">
      <c r="A1325" s="886"/>
      <c r="B1325" s="887"/>
      <c r="C1325" s="887"/>
      <c r="D1325" s="887"/>
      <c r="E1325" s="887"/>
      <c r="F1325" s="888"/>
      <c r="G1325" s="878"/>
      <c r="H1325" s="879"/>
      <c r="I1325" s="880"/>
      <c r="J1325" s="881"/>
      <c r="K1325" s="880"/>
      <c r="L1325" s="880"/>
      <c r="M1325" s="880"/>
      <c r="N1325" s="880"/>
      <c r="O1325" s="884"/>
      <c r="P1325" s="885"/>
    </row>
    <row r="1326" spans="1:16" ht="25.15" customHeight="1" x14ac:dyDescent="0.15">
      <c r="A1326" s="886"/>
      <c r="B1326" s="887"/>
      <c r="C1326" s="887"/>
      <c r="D1326" s="887"/>
      <c r="E1326" s="887"/>
      <c r="F1326" s="888"/>
      <c r="G1326" s="878"/>
      <c r="H1326" s="879"/>
      <c r="I1326" s="880"/>
      <c r="J1326" s="881"/>
      <c r="K1326" s="880"/>
      <c r="L1326" s="880"/>
      <c r="M1326" s="880"/>
      <c r="N1326" s="880"/>
      <c r="O1326" s="884"/>
      <c r="P1326" s="885"/>
    </row>
    <row r="1327" spans="1:16" ht="25.15" customHeight="1" x14ac:dyDescent="0.15">
      <c r="A1327" s="886"/>
      <c r="B1327" s="887"/>
      <c r="C1327" s="887"/>
      <c r="D1327" s="887"/>
      <c r="E1327" s="887"/>
      <c r="F1327" s="888"/>
      <c r="G1327" s="878"/>
      <c r="H1327" s="879"/>
      <c r="I1327" s="880"/>
      <c r="J1327" s="881"/>
      <c r="K1327" s="880"/>
      <c r="L1327" s="880"/>
      <c r="M1327" s="880"/>
      <c r="N1327" s="880"/>
      <c r="O1327" s="884"/>
      <c r="P1327" s="885"/>
    </row>
    <row r="1328" spans="1:16" ht="25.15" customHeight="1" x14ac:dyDescent="0.15">
      <c r="A1328" s="886"/>
      <c r="B1328" s="887"/>
      <c r="C1328" s="887"/>
      <c r="D1328" s="887"/>
      <c r="E1328" s="887"/>
      <c r="F1328" s="888"/>
      <c r="G1328" s="878"/>
      <c r="H1328" s="879"/>
      <c r="I1328" s="880"/>
      <c r="J1328" s="881"/>
      <c r="K1328" s="880"/>
      <c r="L1328" s="880"/>
      <c r="M1328" s="880"/>
      <c r="N1328" s="880"/>
      <c r="O1328" s="884"/>
      <c r="P1328" s="885"/>
    </row>
    <row r="1329" spans="1:16" ht="25.15" customHeight="1" x14ac:dyDescent="0.15">
      <c r="A1329" s="886"/>
      <c r="B1329" s="887"/>
      <c r="C1329" s="887"/>
      <c r="D1329" s="887"/>
      <c r="E1329" s="887"/>
      <c r="F1329" s="888"/>
      <c r="G1329" s="878"/>
      <c r="H1329" s="879"/>
      <c r="I1329" s="880"/>
      <c r="J1329" s="881"/>
      <c r="K1329" s="880"/>
      <c r="L1329" s="880"/>
      <c r="M1329" s="880"/>
      <c r="N1329" s="880"/>
      <c r="O1329" s="884"/>
      <c r="P1329" s="885"/>
    </row>
    <row r="1330" spans="1:16" ht="25.15" customHeight="1" x14ac:dyDescent="0.15">
      <c r="A1330" s="886"/>
      <c r="B1330" s="887"/>
      <c r="C1330" s="887"/>
      <c r="D1330" s="887"/>
      <c r="E1330" s="887"/>
      <c r="F1330" s="888"/>
      <c r="G1330" s="878"/>
      <c r="H1330" s="879"/>
      <c r="I1330" s="880"/>
      <c r="J1330" s="881"/>
      <c r="K1330" s="880"/>
      <c r="L1330" s="880"/>
      <c r="M1330" s="880"/>
      <c r="N1330" s="880"/>
      <c r="O1330" s="884"/>
      <c r="P1330" s="885"/>
    </row>
    <row r="1331" spans="1:16" ht="25.15" customHeight="1" x14ac:dyDescent="0.15">
      <c r="A1331" s="886"/>
      <c r="B1331" s="887"/>
      <c r="C1331" s="887"/>
      <c r="D1331" s="887"/>
      <c r="E1331" s="887"/>
      <c r="F1331" s="888"/>
      <c r="G1331" s="878"/>
      <c r="H1331" s="879"/>
      <c r="I1331" s="880"/>
      <c r="J1331" s="881"/>
      <c r="K1331" s="880"/>
      <c r="L1331" s="880"/>
      <c r="M1331" s="880"/>
      <c r="N1331" s="880"/>
      <c r="O1331" s="884"/>
      <c r="P1331" s="885"/>
    </row>
    <row r="1332" spans="1:16" ht="25.15" customHeight="1" x14ac:dyDescent="0.15">
      <c r="A1332" s="886"/>
      <c r="B1332" s="887"/>
      <c r="C1332" s="887"/>
      <c r="D1332" s="887"/>
      <c r="E1332" s="887"/>
      <c r="F1332" s="888"/>
      <c r="G1332" s="878"/>
      <c r="H1332" s="879"/>
      <c r="I1332" s="880"/>
      <c r="J1332" s="881"/>
      <c r="K1332" s="880"/>
      <c r="L1332" s="880"/>
      <c r="M1332" s="880"/>
      <c r="N1332" s="880"/>
      <c r="O1332" s="884"/>
      <c r="P1332" s="885"/>
    </row>
    <row r="1333" spans="1:16" ht="25.15" customHeight="1" x14ac:dyDescent="0.15">
      <c r="A1333" s="886"/>
      <c r="B1333" s="887"/>
      <c r="C1333" s="887"/>
      <c r="D1333" s="887"/>
      <c r="E1333" s="887"/>
      <c r="F1333" s="888"/>
      <c r="G1333" s="878"/>
      <c r="H1333" s="879"/>
      <c r="I1333" s="880"/>
      <c r="J1333" s="881"/>
      <c r="K1333" s="880"/>
      <c r="L1333" s="880"/>
      <c r="M1333" s="880"/>
      <c r="N1333" s="880"/>
      <c r="O1333" s="884"/>
      <c r="P1333" s="885"/>
    </row>
    <row r="1334" spans="1:16" ht="25.15" customHeight="1" x14ac:dyDescent="0.15">
      <c r="A1334" s="886"/>
      <c r="B1334" s="887"/>
      <c r="C1334" s="887"/>
      <c r="D1334" s="887"/>
      <c r="E1334" s="887"/>
      <c r="F1334" s="888"/>
      <c r="G1334" s="878"/>
      <c r="H1334" s="879"/>
      <c r="I1334" s="880"/>
      <c r="J1334" s="881"/>
      <c r="K1334" s="880"/>
      <c r="L1334" s="880"/>
      <c r="M1334" s="880"/>
      <c r="N1334" s="880"/>
      <c r="O1334" s="884"/>
      <c r="P1334" s="885"/>
    </row>
    <row r="1335" spans="1:16" ht="25.15" customHeight="1" x14ac:dyDescent="0.15">
      <c r="A1335" s="886"/>
      <c r="B1335" s="887"/>
      <c r="C1335" s="887"/>
      <c r="D1335" s="887"/>
      <c r="E1335" s="887"/>
      <c r="F1335" s="888"/>
      <c r="G1335" s="878"/>
      <c r="H1335" s="879"/>
      <c r="I1335" s="880"/>
      <c r="J1335" s="881"/>
      <c r="K1335" s="880"/>
      <c r="L1335" s="880"/>
      <c r="M1335" s="880"/>
      <c r="N1335" s="880"/>
      <c r="O1335" s="884"/>
      <c r="P1335" s="885"/>
    </row>
    <row r="1336" spans="1:16" ht="25.15" customHeight="1" x14ac:dyDescent="0.15">
      <c r="A1336" s="886"/>
      <c r="B1336" s="887"/>
      <c r="C1336" s="887"/>
      <c r="D1336" s="887"/>
      <c r="E1336" s="887"/>
      <c r="F1336" s="888"/>
      <c r="G1336" s="878"/>
      <c r="H1336" s="879"/>
      <c r="I1336" s="880"/>
      <c r="J1336" s="881"/>
      <c r="K1336" s="880"/>
      <c r="L1336" s="880"/>
      <c r="M1336" s="880"/>
      <c r="N1336" s="880"/>
      <c r="O1336" s="884"/>
      <c r="P1336" s="885"/>
    </row>
    <row r="1337" spans="1:16" ht="25.15" customHeight="1" x14ac:dyDescent="0.15">
      <c r="A1337" s="886"/>
      <c r="B1337" s="887"/>
      <c r="C1337" s="887"/>
      <c r="D1337" s="887"/>
      <c r="E1337" s="887"/>
      <c r="F1337" s="888"/>
      <c r="G1337" s="878"/>
      <c r="H1337" s="879"/>
      <c r="I1337" s="880"/>
      <c r="J1337" s="881"/>
      <c r="K1337" s="880"/>
      <c r="L1337" s="880"/>
      <c r="M1337" s="880"/>
      <c r="N1337" s="880"/>
      <c r="O1337" s="884"/>
      <c r="P1337" s="885"/>
    </row>
    <row r="1338" spans="1:16" ht="25.15" customHeight="1" x14ac:dyDescent="0.15">
      <c r="A1338" s="886"/>
      <c r="B1338" s="887"/>
      <c r="C1338" s="887"/>
      <c r="D1338" s="887"/>
      <c r="E1338" s="887"/>
      <c r="F1338" s="888"/>
      <c r="G1338" s="878"/>
      <c r="H1338" s="879"/>
      <c r="I1338" s="880"/>
      <c r="J1338" s="881"/>
      <c r="K1338" s="880"/>
      <c r="L1338" s="880"/>
      <c r="M1338" s="880"/>
      <c r="N1338" s="880"/>
      <c r="O1338" s="884"/>
      <c r="P1338" s="885"/>
    </row>
    <row r="1339" spans="1:16" ht="25.15" customHeight="1" x14ac:dyDescent="0.15">
      <c r="A1339" s="886"/>
      <c r="B1339" s="887"/>
      <c r="C1339" s="887"/>
      <c r="D1339" s="887"/>
      <c r="E1339" s="887"/>
      <c r="F1339" s="888"/>
      <c r="G1339" s="878"/>
      <c r="H1339" s="879"/>
      <c r="I1339" s="880"/>
      <c r="J1339" s="881"/>
      <c r="K1339" s="880"/>
      <c r="L1339" s="880"/>
      <c r="M1339" s="880"/>
      <c r="N1339" s="880"/>
      <c r="O1339" s="884"/>
      <c r="P1339" s="885"/>
    </row>
    <row r="1340" spans="1:16" ht="25.15" customHeight="1" x14ac:dyDescent="0.15">
      <c r="A1340" s="886"/>
      <c r="B1340" s="887"/>
      <c r="C1340" s="887"/>
      <c r="D1340" s="887"/>
      <c r="E1340" s="887"/>
      <c r="F1340" s="888"/>
      <c r="G1340" s="878"/>
      <c r="H1340" s="879"/>
      <c r="I1340" s="880"/>
      <c r="J1340" s="881"/>
      <c r="K1340" s="880"/>
      <c r="L1340" s="880"/>
      <c r="M1340" s="880"/>
      <c r="N1340" s="880"/>
      <c r="O1340" s="884"/>
      <c r="P1340" s="885"/>
    </row>
    <row r="1341" spans="1:16" ht="25.15" customHeight="1" x14ac:dyDescent="0.15">
      <c r="A1341" s="886"/>
      <c r="B1341" s="887"/>
      <c r="C1341" s="887"/>
      <c r="D1341" s="887"/>
      <c r="E1341" s="887"/>
      <c r="F1341" s="888"/>
      <c r="G1341" s="878"/>
      <c r="H1341" s="879"/>
      <c r="I1341" s="880"/>
      <c r="J1341" s="881"/>
      <c r="K1341" s="880"/>
      <c r="L1341" s="880"/>
      <c r="M1341" s="880"/>
      <c r="N1341" s="880"/>
      <c r="O1341" s="884"/>
      <c r="P1341" s="885"/>
    </row>
    <row r="1342" spans="1:16" ht="25.15" customHeight="1" x14ac:dyDescent="0.15">
      <c r="A1342" s="886"/>
      <c r="B1342" s="887"/>
      <c r="C1342" s="887"/>
      <c r="D1342" s="887"/>
      <c r="E1342" s="887"/>
      <c r="F1342" s="888"/>
      <c r="G1342" s="878"/>
      <c r="H1342" s="879"/>
      <c r="I1342" s="880"/>
      <c r="J1342" s="881"/>
      <c r="K1342" s="880"/>
      <c r="L1342" s="880"/>
      <c r="M1342" s="880"/>
      <c r="N1342" s="880"/>
      <c r="O1342" s="884"/>
      <c r="P1342" s="885"/>
    </row>
    <row r="1343" spans="1:16" ht="25.15" customHeight="1" x14ac:dyDescent="0.15">
      <c r="A1343" s="886"/>
      <c r="B1343" s="887"/>
      <c r="C1343" s="887"/>
      <c r="D1343" s="887"/>
      <c r="E1343" s="887"/>
      <c r="F1343" s="888"/>
      <c r="G1343" s="878"/>
      <c r="H1343" s="879"/>
      <c r="I1343" s="880"/>
      <c r="J1343" s="881"/>
      <c r="K1343" s="880"/>
      <c r="L1343" s="880"/>
      <c r="M1343" s="880"/>
      <c r="N1343" s="880"/>
      <c r="O1343" s="884"/>
      <c r="P1343" s="885"/>
    </row>
    <row r="1344" spans="1:16" ht="25.15" customHeight="1" x14ac:dyDescent="0.15">
      <c r="A1344" s="886"/>
      <c r="B1344" s="887"/>
      <c r="C1344" s="887"/>
      <c r="D1344" s="887"/>
      <c r="E1344" s="887"/>
      <c r="F1344" s="888"/>
      <c r="G1344" s="878"/>
      <c r="H1344" s="879"/>
      <c r="I1344" s="880"/>
      <c r="J1344" s="881"/>
      <c r="K1344" s="880"/>
      <c r="L1344" s="880"/>
      <c r="M1344" s="880"/>
      <c r="N1344" s="880"/>
      <c r="O1344" s="884"/>
      <c r="P1344" s="885"/>
    </row>
    <row r="1345" spans="1:16" ht="25.15" customHeight="1" x14ac:dyDescent="0.15">
      <c r="A1345" s="886"/>
      <c r="B1345" s="887"/>
      <c r="C1345" s="887"/>
      <c r="D1345" s="887"/>
      <c r="E1345" s="887"/>
      <c r="F1345" s="888"/>
      <c r="G1345" s="878"/>
      <c r="H1345" s="879"/>
      <c r="I1345" s="880"/>
      <c r="J1345" s="881"/>
      <c r="K1345" s="880"/>
      <c r="L1345" s="880"/>
      <c r="M1345" s="880"/>
      <c r="N1345" s="880"/>
      <c r="O1345" s="884"/>
      <c r="P1345" s="885"/>
    </row>
    <row r="1346" spans="1:16" ht="25.15" customHeight="1" x14ac:dyDescent="0.15">
      <c r="A1346" s="886"/>
      <c r="B1346" s="887"/>
      <c r="C1346" s="887"/>
      <c r="D1346" s="887"/>
      <c r="E1346" s="887"/>
      <c r="F1346" s="888"/>
      <c r="G1346" s="878"/>
      <c r="H1346" s="879"/>
      <c r="I1346" s="880"/>
      <c r="J1346" s="881"/>
      <c r="K1346" s="880"/>
      <c r="L1346" s="880"/>
      <c r="M1346" s="880"/>
      <c r="N1346" s="880"/>
      <c r="O1346" s="884"/>
      <c r="P1346" s="885"/>
    </row>
    <row r="1347" spans="1:16" ht="25.15" customHeight="1" x14ac:dyDescent="0.15">
      <c r="A1347" s="886"/>
      <c r="B1347" s="887"/>
      <c r="C1347" s="887"/>
      <c r="D1347" s="887"/>
      <c r="E1347" s="887"/>
      <c r="F1347" s="888"/>
      <c r="G1347" s="878"/>
      <c r="H1347" s="879"/>
      <c r="I1347" s="880"/>
      <c r="J1347" s="881"/>
      <c r="K1347" s="880"/>
      <c r="L1347" s="880"/>
      <c r="M1347" s="880"/>
      <c r="N1347" s="880"/>
      <c r="O1347" s="884"/>
      <c r="P1347" s="885"/>
    </row>
    <row r="1348" spans="1:16" ht="25.15" customHeight="1" x14ac:dyDescent="0.15">
      <c r="A1348" s="886"/>
      <c r="B1348" s="887"/>
      <c r="C1348" s="887"/>
      <c r="D1348" s="887"/>
      <c r="E1348" s="887"/>
      <c r="F1348" s="888"/>
      <c r="G1348" s="878"/>
      <c r="H1348" s="879"/>
      <c r="I1348" s="880"/>
      <c r="J1348" s="881"/>
      <c r="K1348" s="880"/>
      <c r="L1348" s="880"/>
      <c r="M1348" s="880"/>
      <c r="N1348" s="880"/>
      <c r="O1348" s="884"/>
      <c r="P1348" s="885"/>
    </row>
    <row r="1349" spans="1:16" ht="25.15" customHeight="1" x14ac:dyDescent="0.15">
      <c r="A1349" s="886"/>
      <c r="B1349" s="887"/>
      <c r="C1349" s="887"/>
      <c r="D1349" s="887"/>
      <c r="E1349" s="887"/>
      <c r="F1349" s="888"/>
      <c r="G1349" s="878"/>
      <c r="H1349" s="879"/>
      <c r="I1349" s="880"/>
      <c r="J1349" s="881"/>
      <c r="K1349" s="880"/>
      <c r="L1349" s="880"/>
      <c r="M1349" s="880"/>
      <c r="N1349" s="880"/>
      <c r="O1349" s="884"/>
      <c r="P1349" s="885"/>
    </row>
    <row r="1350" spans="1:16" ht="25.15" customHeight="1" x14ac:dyDescent="0.15">
      <c r="A1350" s="886"/>
      <c r="B1350" s="887"/>
      <c r="C1350" s="887"/>
      <c r="D1350" s="887"/>
      <c r="E1350" s="887"/>
      <c r="F1350" s="888"/>
      <c r="G1350" s="878"/>
      <c r="H1350" s="879"/>
      <c r="I1350" s="880"/>
      <c r="J1350" s="881"/>
      <c r="K1350" s="880"/>
      <c r="L1350" s="880"/>
      <c r="M1350" s="880"/>
      <c r="N1350" s="880"/>
      <c r="O1350" s="884"/>
      <c r="P1350" s="885"/>
    </row>
    <row r="1351" spans="1:16" ht="25.15" customHeight="1" x14ac:dyDescent="0.15">
      <c r="A1351" s="886"/>
      <c r="B1351" s="887"/>
      <c r="C1351" s="887"/>
      <c r="D1351" s="887"/>
      <c r="E1351" s="887"/>
      <c r="F1351" s="888"/>
      <c r="G1351" s="878"/>
      <c r="H1351" s="879"/>
      <c r="I1351" s="880"/>
      <c r="J1351" s="881"/>
      <c r="K1351" s="880"/>
      <c r="L1351" s="880"/>
      <c r="M1351" s="880"/>
      <c r="N1351" s="880"/>
      <c r="O1351" s="884"/>
      <c r="P1351" s="885"/>
    </row>
    <row r="1352" spans="1:16" ht="25.15" customHeight="1" x14ac:dyDescent="0.15">
      <c r="A1352" s="886"/>
      <c r="B1352" s="887"/>
      <c r="C1352" s="887"/>
      <c r="D1352" s="887"/>
      <c r="E1352" s="887"/>
      <c r="F1352" s="888"/>
      <c r="G1352" s="878"/>
      <c r="H1352" s="879"/>
      <c r="I1352" s="880"/>
      <c r="J1352" s="881"/>
      <c r="K1352" s="880"/>
      <c r="L1352" s="880"/>
      <c r="M1352" s="880"/>
      <c r="N1352" s="880"/>
      <c r="O1352" s="884"/>
      <c r="P1352" s="885"/>
    </row>
    <row r="1353" spans="1:16" ht="25.15" customHeight="1" x14ac:dyDescent="0.15">
      <c r="A1353" s="886"/>
      <c r="B1353" s="887"/>
      <c r="C1353" s="887"/>
      <c r="D1353" s="887"/>
      <c r="E1353" s="887"/>
      <c r="F1353" s="888"/>
      <c r="G1353" s="878"/>
      <c r="H1353" s="879"/>
      <c r="I1353" s="880"/>
      <c r="J1353" s="881"/>
      <c r="K1353" s="880"/>
      <c r="L1353" s="880"/>
      <c r="M1353" s="880"/>
      <c r="N1353" s="880"/>
      <c r="O1353" s="884"/>
      <c r="P1353" s="885"/>
    </row>
    <row r="1354" spans="1:16" ht="25.15" customHeight="1" x14ac:dyDescent="0.15">
      <c r="A1354" s="886"/>
      <c r="B1354" s="887"/>
      <c r="C1354" s="887"/>
      <c r="D1354" s="887"/>
      <c r="E1354" s="887"/>
      <c r="F1354" s="888"/>
      <c r="G1354" s="878"/>
      <c r="H1354" s="879"/>
      <c r="I1354" s="880"/>
      <c r="J1354" s="881"/>
      <c r="K1354" s="880"/>
      <c r="L1354" s="880"/>
      <c r="M1354" s="880"/>
      <c r="N1354" s="880"/>
      <c r="O1354" s="884"/>
      <c r="P1354" s="885"/>
    </row>
    <row r="1355" spans="1:16" ht="25.15" customHeight="1" x14ac:dyDescent="0.15">
      <c r="A1355" s="886"/>
      <c r="B1355" s="887"/>
      <c r="C1355" s="887"/>
      <c r="D1355" s="887"/>
      <c r="E1355" s="887"/>
      <c r="F1355" s="888"/>
      <c r="G1355" s="878"/>
      <c r="H1355" s="879"/>
      <c r="I1355" s="880"/>
      <c r="J1355" s="881"/>
      <c r="K1355" s="880"/>
      <c r="L1355" s="880"/>
      <c r="M1355" s="880"/>
      <c r="N1355" s="880"/>
      <c r="O1355" s="884"/>
      <c r="P1355" s="885"/>
    </row>
    <row r="1356" spans="1:16" ht="25.15" customHeight="1" x14ac:dyDescent="0.15">
      <c r="A1356" s="886"/>
      <c r="B1356" s="887"/>
      <c r="C1356" s="887"/>
      <c r="D1356" s="887"/>
      <c r="E1356" s="887"/>
      <c r="F1356" s="888"/>
      <c r="G1356" s="878"/>
      <c r="H1356" s="879"/>
      <c r="I1356" s="880"/>
      <c r="J1356" s="881"/>
      <c r="K1356" s="880"/>
      <c r="L1356" s="880"/>
      <c r="M1356" s="880"/>
      <c r="N1356" s="880"/>
      <c r="O1356" s="884"/>
      <c r="P1356" s="885"/>
    </row>
    <row r="1357" spans="1:16" ht="25.15" customHeight="1" x14ac:dyDescent="0.15">
      <c r="A1357" s="886"/>
      <c r="B1357" s="887"/>
      <c r="C1357" s="887"/>
      <c r="D1357" s="887"/>
      <c r="E1357" s="887"/>
      <c r="F1357" s="888"/>
      <c r="G1357" s="878"/>
      <c r="H1357" s="879"/>
      <c r="I1357" s="880"/>
      <c r="J1357" s="881"/>
      <c r="K1357" s="880"/>
      <c r="L1357" s="880"/>
      <c r="M1357" s="880"/>
      <c r="N1357" s="880"/>
      <c r="O1357" s="884"/>
      <c r="P1357" s="885"/>
    </row>
    <row r="1358" spans="1:16" ht="25.15" customHeight="1" x14ac:dyDescent="0.15">
      <c r="A1358" s="886"/>
      <c r="B1358" s="887"/>
      <c r="C1358" s="887"/>
      <c r="D1358" s="887"/>
      <c r="E1358" s="887"/>
      <c r="F1358" s="888"/>
      <c r="G1358" s="878"/>
      <c r="H1358" s="879"/>
      <c r="I1358" s="880"/>
      <c r="J1358" s="881"/>
      <c r="K1358" s="880"/>
      <c r="L1358" s="880"/>
      <c r="M1358" s="880"/>
      <c r="N1358" s="880"/>
      <c r="O1358" s="884"/>
      <c r="P1358" s="885"/>
    </row>
    <row r="1359" spans="1:16" ht="25.15" customHeight="1" x14ac:dyDescent="0.15">
      <c r="A1359" s="886"/>
      <c r="B1359" s="887"/>
      <c r="C1359" s="887"/>
      <c r="D1359" s="887"/>
      <c r="E1359" s="887"/>
      <c r="F1359" s="888"/>
      <c r="G1359" s="878"/>
      <c r="H1359" s="879"/>
      <c r="I1359" s="880"/>
      <c r="J1359" s="881"/>
      <c r="K1359" s="880"/>
      <c r="L1359" s="880"/>
      <c r="M1359" s="880"/>
      <c r="N1359" s="880"/>
      <c r="O1359" s="884"/>
      <c r="P1359" s="885"/>
    </row>
    <row r="1360" spans="1:16" ht="25.15" customHeight="1" x14ac:dyDescent="0.15">
      <c r="A1360" s="886"/>
      <c r="B1360" s="887"/>
      <c r="C1360" s="887"/>
      <c r="D1360" s="887"/>
      <c r="E1360" s="887"/>
      <c r="F1360" s="888"/>
      <c r="G1360" s="878"/>
      <c r="H1360" s="879"/>
      <c r="I1360" s="880"/>
      <c r="J1360" s="881"/>
      <c r="K1360" s="880"/>
      <c r="L1360" s="880"/>
      <c r="M1360" s="880"/>
      <c r="N1360" s="880"/>
      <c r="O1360" s="884"/>
      <c r="P1360" s="885"/>
    </row>
    <row r="1361" spans="1:16" ht="25.15" customHeight="1" x14ac:dyDescent="0.15">
      <c r="A1361" s="886"/>
      <c r="B1361" s="887"/>
      <c r="C1361" s="887"/>
      <c r="D1361" s="887"/>
      <c r="E1361" s="887"/>
      <c r="F1361" s="888"/>
      <c r="G1361" s="878"/>
      <c r="H1361" s="879"/>
      <c r="I1361" s="880"/>
      <c r="J1361" s="881"/>
      <c r="K1361" s="880"/>
      <c r="L1361" s="880"/>
      <c r="M1361" s="880"/>
      <c r="N1361" s="880"/>
      <c r="O1361" s="884"/>
      <c r="P1361" s="885"/>
    </row>
    <row r="1362" spans="1:16" ht="25.15" customHeight="1" x14ac:dyDescent="0.15">
      <c r="A1362" s="886"/>
      <c r="B1362" s="887"/>
      <c r="C1362" s="887"/>
      <c r="D1362" s="887"/>
      <c r="E1362" s="887"/>
      <c r="F1362" s="888"/>
      <c r="G1362" s="878"/>
      <c r="H1362" s="879"/>
      <c r="I1362" s="880"/>
      <c r="J1362" s="881"/>
      <c r="K1362" s="880"/>
      <c r="L1362" s="880"/>
      <c r="M1362" s="880"/>
      <c r="N1362" s="880"/>
      <c r="O1362" s="884"/>
      <c r="P1362" s="885"/>
    </row>
    <row r="1363" spans="1:16" ht="25.15" customHeight="1" x14ac:dyDescent="0.15">
      <c r="A1363" s="886"/>
      <c r="B1363" s="887"/>
      <c r="C1363" s="887"/>
      <c r="D1363" s="887"/>
      <c r="E1363" s="887"/>
      <c r="F1363" s="888"/>
      <c r="G1363" s="878"/>
      <c r="H1363" s="879"/>
      <c r="I1363" s="880"/>
      <c r="J1363" s="881"/>
      <c r="K1363" s="880"/>
      <c r="L1363" s="880"/>
      <c r="M1363" s="880"/>
      <c r="N1363" s="880"/>
      <c r="O1363" s="884"/>
      <c r="P1363" s="885"/>
    </row>
    <row r="1364" spans="1:16" ht="25.15" customHeight="1" x14ac:dyDescent="0.15">
      <c r="A1364" s="886"/>
      <c r="B1364" s="887"/>
      <c r="C1364" s="887"/>
      <c r="D1364" s="887"/>
      <c r="E1364" s="887"/>
      <c r="F1364" s="888"/>
      <c r="G1364" s="878"/>
      <c r="H1364" s="879"/>
      <c r="I1364" s="880"/>
      <c r="J1364" s="881"/>
      <c r="K1364" s="880"/>
      <c r="L1364" s="880"/>
      <c r="M1364" s="880"/>
      <c r="N1364" s="880"/>
      <c r="O1364" s="884"/>
      <c r="P1364" s="885"/>
    </row>
    <row r="1365" spans="1:16" ht="25.15" customHeight="1" x14ac:dyDescent="0.15">
      <c r="A1365" s="886"/>
      <c r="B1365" s="887"/>
      <c r="C1365" s="887"/>
      <c r="D1365" s="887"/>
      <c r="E1365" s="887"/>
      <c r="F1365" s="888"/>
      <c r="G1365" s="878"/>
      <c r="H1365" s="879"/>
      <c r="I1365" s="880"/>
      <c r="J1365" s="881"/>
      <c r="K1365" s="880"/>
      <c r="L1365" s="880"/>
      <c r="M1365" s="880"/>
      <c r="N1365" s="880"/>
      <c r="O1365" s="884"/>
      <c r="P1365" s="885"/>
    </row>
    <row r="1366" spans="1:16" ht="25.15" customHeight="1" x14ac:dyDescent="0.15">
      <c r="A1366" s="886"/>
      <c r="B1366" s="887"/>
      <c r="C1366" s="887"/>
      <c r="D1366" s="887"/>
      <c r="E1366" s="887"/>
      <c r="F1366" s="888"/>
      <c r="G1366" s="878"/>
      <c r="H1366" s="879"/>
      <c r="I1366" s="880"/>
      <c r="J1366" s="881"/>
      <c r="K1366" s="880"/>
      <c r="L1366" s="880"/>
      <c r="M1366" s="880"/>
      <c r="N1366" s="880"/>
      <c r="O1366" s="884"/>
      <c r="P1366" s="885"/>
    </row>
    <row r="1367" spans="1:16" ht="25.15" customHeight="1" x14ac:dyDescent="0.15">
      <c r="A1367" s="886"/>
      <c r="B1367" s="887"/>
      <c r="C1367" s="887"/>
      <c r="D1367" s="887"/>
      <c r="E1367" s="887"/>
      <c r="F1367" s="888"/>
      <c r="G1367" s="878"/>
      <c r="H1367" s="879"/>
      <c r="I1367" s="880"/>
      <c r="J1367" s="881"/>
      <c r="K1367" s="880"/>
      <c r="L1367" s="880"/>
      <c r="M1367" s="880"/>
      <c r="N1367" s="880"/>
      <c r="O1367" s="884"/>
      <c r="P1367" s="885"/>
    </row>
    <row r="1368" spans="1:16" ht="25.15" customHeight="1" x14ac:dyDescent="0.15">
      <c r="A1368" s="886"/>
      <c r="B1368" s="887"/>
      <c r="C1368" s="887"/>
      <c r="D1368" s="887"/>
      <c r="E1368" s="887"/>
      <c r="F1368" s="888"/>
      <c r="G1368" s="878"/>
      <c r="H1368" s="879"/>
      <c r="I1368" s="880"/>
      <c r="J1368" s="881"/>
      <c r="K1368" s="880"/>
      <c r="L1368" s="880"/>
      <c r="M1368" s="880"/>
      <c r="N1368" s="880"/>
      <c r="O1368" s="884"/>
      <c r="P1368" s="885"/>
    </row>
    <row r="1369" spans="1:16" ht="25.15" customHeight="1" x14ac:dyDescent="0.15">
      <c r="A1369" s="886"/>
      <c r="B1369" s="887"/>
      <c r="C1369" s="887"/>
      <c r="D1369" s="887"/>
      <c r="E1369" s="887"/>
      <c r="F1369" s="888"/>
      <c r="G1369" s="878"/>
      <c r="H1369" s="879"/>
      <c r="I1369" s="880"/>
      <c r="J1369" s="881"/>
      <c r="K1369" s="880"/>
      <c r="L1369" s="880"/>
      <c r="M1369" s="880"/>
      <c r="N1369" s="880"/>
      <c r="O1369" s="884"/>
      <c r="P1369" s="885"/>
    </row>
    <row r="1370" spans="1:16" ht="25.15" customHeight="1" x14ac:dyDescent="0.15">
      <c r="A1370" s="886"/>
      <c r="B1370" s="887"/>
      <c r="C1370" s="887"/>
      <c r="D1370" s="887"/>
      <c r="E1370" s="887"/>
      <c r="F1370" s="888"/>
      <c r="G1370" s="878"/>
      <c r="H1370" s="879"/>
      <c r="I1370" s="880"/>
      <c r="J1370" s="881"/>
      <c r="K1370" s="880"/>
      <c r="L1370" s="880"/>
      <c r="M1370" s="880"/>
      <c r="N1370" s="880"/>
      <c r="O1370" s="884"/>
      <c r="P1370" s="885"/>
    </row>
    <row r="1371" spans="1:16" ht="25.15" customHeight="1" x14ac:dyDescent="0.15">
      <c r="A1371" s="886"/>
      <c r="B1371" s="887"/>
      <c r="C1371" s="887"/>
      <c r="D1371" s="887"/>
      <c r="E1371" s="887"/>
      <c r="F1371" s="888"/>
      <c r="G1371" s="878"/>
      <c r="H1371" s="879"/>
      <c r="I1371" s="880"/>
      <c r="J1371" s="881"/>
      <c r="K1371" s="880"/>
      <c r="L1371" s="880"/>
      <c r="M1371" s="880"/>
      <c r="N1371" s="880"/>
      <c r="O1371" s="884"/>
      <c r="P1371" s="885"/>
    </row>
    <row r="1372" spans="1:16" ht="25.15" customHeight="1" x14ac:dyDescent="0.15">
      <c r="A1372" s="886"/>
      <c r="B1372" s="887"/>
      <c r="C1372" s="887"/>
      <c r="D1372" s="887"/>
      <c r="E1372" s="887"/>
      <c r="F1372" s="888"/>
      <c r="G1372" s="878"/>
      <c r="H1372" s="879"/>
      <c r="I1372" s="880"/>
      <c r="J1372" s="881"/>
      <c r="K1372" s="880"/>
      <c r="L1372" s="880"/>
      <c r="M1372" s="880"/>
      <c r="N1372" s="880"/>
      <c r="O1372" s="884"/>
      <c r="P1372" s="885"/>
    </row>
    <row r="1373" spans="1:16" ht="25.15" customHeight="1" x14ac:dyDescent="0.15">
      <c r="A1373" s="886"/>
      <c r="B1373" s="887"/>
      <c r="C1373" s="887"/>
      <c r="D1373" s="887"/>
      <c r="E1373" s="887"/>
      <c r="F1373" s="888"/>
      <c r="G1373" s="878"/>
      <c r="H1373" s="879"/>
      <c r="I1373" s="880"/>
      <c r="J1373" s="881"/>
      <c r="K1373" s="880"/>
      <c r="L1373" s="880"/>
      <c r="M1373" s="880"/>
      <c r="N1373" s="880"/>
      <c r="O1373" s="884"/>
      <c r="P1373" s="885"/>
    </row>
    <row r="1374" spans="1:16" ht="25.15" customHeight="1" x14ac:dyDescent="0.15">
      <c r="A1374" s="886"/>
      <c r="B1374" s="887"/>
      <c r="C1374" s="887"/>
      <c r="D1374" s="887"/>
      <c r="E1374" s="887"/>
      <c r="F1374" s="888"/>
      <c r="G1374" s="878"/>
      <c r="H1374" s="879"/>
      <c r="I1374" s="880"/>
      <c r="J1374" s="881"/>
      <c r="K1374" s="880"/>
      <c r="L1374" s="880"/>
      <c r="M1374" s="880"/>
      <c r="N1374" s="880"/>
      <c r="O1374" s="884"/>
      <c r="P1374" s="885"/>
    </row>
    <row r="1375" spans="1:16" ht="25.15" customHeight="1" x14ac:dyDescent="0.15">
      <c r="A1375" s="886"/>
      <c r="B1375" s="887"/>
      <c r="C1375" s="887"/>
      <c r="D1375" s="887"/>
      <c r="E1375" s="887"/>
      <c r="F1375" s="888"/>
      <c r="G1375" s="878"/>
      <c r="H1375" s="879"/>
      <c r="I1375" s="880"/>
      <c r="J1375" s="881"/>
      <c r="K1375" s="880"/>
      <c r="L1375" s="880"/>
      <c r="M1375" s="880"/>
      <c r="N1375" s="880"/>
      <c r="O1375" s="884"/>
      <c r="P1375" s="885"/>
    </row>
    <row r="1376" spans="1:16" ht="25.15" customHeight="1" x14ac:dyDescent="0.15">
      <c r="A1376" s="886"/>
      <c r="B1376" s="887"/>
      <c r="C1376" s="887"/>
      <c r="D1376" s="887"/>
      <c r="E1376" s="887"/>
      <c r="F1376" s="888"/>
      <c r="G1376" s="878"/>
      <c r="H1376" s="879"/>
      <c r="I1376" s="880"/>
      <c r="J1376" s="881"/>
      <c r="K1376" s="880"/>
      <c r="L1376" s="880"/>
      <c r="M1376" s="880"/>
      <c r="N1376" s="880"/>
      <c r="O1376" s="884"/>
      <c r="P1376" s="885"/>
    </row>
    <row r="1377" spans="1:16" ht="25.15" customHeight="1" x14ac:dyDescent="0.15">
      <c r="A1377" s="886"/>
      <c r="B1377" s="887"/>
      <c r="C1377" s="887"/>
      <c r="D1377" s="887"/>
      <c r="E1377" s="887"/>
      <c r="F1377" s="888"/>
      <c r="G1377" s="878"/>
      <c r="H1377" s="879"/>
      <c r="I1377" s="880"/>
      <c r="J1377" s="881"/>
      <c r="K1377" s="880"/>
      <c r="L1377" s="880"/>
      <c r="M1377" s="880"/>
      <c r="N1377" s="880"/>
      <c r="O1377" s="884"/>
      <c r="P1377" s="885"/>
    </row>
    <row r="1378" spans="1:16" ht="25.15" customHeight="1" x14ac:dyDescent="0.15">
      <c r="A1378" s="886"/>
      <c r="B1378" s="887"/>
      <c r="C1378" s="887"/>
      <c r="D1378" s="887"/>
      <c r="E1378" s="887"/>
      <c r="F1378" s="888"/>
      <c r="G1378" s="878"/>
      <c r="H1378" s="879"/>
      <c r="I1378" s="880"/>
      <c r="J1378" s="881"/>
      <c r="K1378" s="880"/>
      <c r="L1378" s="880"/>
      <c r="M1378" s="880"/>
      <c r="N1378" s="880"/>
      <c r="O1378" s="884"/>
      <c r="P1378" s="885"/>
    </row>
    <row r="1379" spans="1:16" ht="25.15" customHeight="1" x14ac:dyDescent="0.15">
      <c r="A1379" s="886"/>
      <c r="B1379" s="887"/>
      <c r="C1379" s="887"/>
      <c r="D1379" s="887"/>
      <c r="E1379" s="887"/>
      <c r="F1379" s="888"/>
      <c r="G1379" s="878"/>
      <c r="H1379" s="879"/>
      <c r="I1379" s="880"/>
      <c r="J1379" s="881"/>
      <c r="K1379" s="880"/>
      <c r="L1379" s="880"/>
      <c r="M1379" s="880"/>
      <c r="N1379" s="880"/>
      <c r="O1379" s="884"/>
      <c r="P1379" s="885"/>
    </row>
    <row r="1380" spans="1:16" ht="25.15" customHeight="1" x14ac:dyDescent="0.15">
      <c r="A1380" s="886"/>
      <c r="B1380" s="887"/>
      <c r="C1380" s="887"/>
      <c r="D1380" s="887"/>
      <c r="E1380" s="887"/>
      <c r="F1380" s="888"/>
      <c r="G1380" s="878"/>
      <c r="H1380" s="879"/>
      <c r="I1380" s="880"/>
      <c r="J1380" s="881"/>
      <c r="K1380" s="880"/>
      <c r="L1380" s="880"/>
      <c r="M1380" s="880"/>
      <c r="N1380" s="880"/>
      <c r="O1380" s="884"/>
      <c r="P1380" s="885"/>
    </row>
    <row r="1381" spans="1:16" ht="25.15" customHeight="1" x14ac:dyDescent="0.15">
      <c r="A1381" s="886"/>
      <c r="B1381" s="887"/>
      <c r="C1381" s="887"/>
      <c r="D1381" s="887"/>
      <c r="E1381" s="887"/>
      <c r="F1381" s="888"/>
      <c r="G1381" s="878"/>
      <c r="H1381" s="879"/>
      <c r="I1381" s="880"/>
      <c r="J1381" s="881"/>
      <c r="K1381" s="880"/>
      <c r="L1381" s="880"/>
      <c r="M1381" s="880"/>
      <c r="N1381" s="880"/>
      <c r="O1381" s="884"/>
      <c r="P1381" s="885"/>
    </row>
    <row r="1382" spans="1:16" ht="25.15" customHeight="1" x14ac:dyDescent="0.15">
      <c r="A1382" s="886"/>
      <c r="B1382" s="887"/>
      <c r="C1382" s="887"/>
      <c r="D1382" s="887"/>
      <c r="E1382" s="887"/>
      <c r="F1382" s="888"/>
      <c r="G1382" s="878"/>
      <c r="H1382" s="879"/>
      <c r="I1382" s="880"/>
      <c r="J1382" s="881"/>
      <c r="K1382" s="880"/>
      <c r="L1382" s="880"/>
      <c r="M1382" s="880"/>
      <c r="N1382" s="880"/>
      <c r="O1382" s="884"/>
      <c r="P1382" s="885"/>
    </row>
    <row r="1383" spans="1:16" ht="25.15" customHeight="1" x14ac:dyDescent="0.15">
      <c r="A1383" s="886"/>
      <c r="B1383" s="887"/>
      <c r="C1383" s="887"/>
      <c r="D1383" s="887"/>
      <c r="E1383" s="887"/>
      <c r="F1383" s="888"/>
      <c r="G1383" s="878"/>
      <c r="H1383" s="879"/>
      <c r="I1383" s="880"/>
      <c r="J1383" s="881"/>
      <c r="K1383" s="880"/>
      <c r="L1383" s="880"/>
      <c r="M1383" s="880"/>
      <c r="N1383" s="880"/>
      <c r="O1383" s="884"/>
      <c r="P1383" s="885"/>
    </row>
    <row r="1384" spans="1:16" ht="25.15" customHeight="1" x14ac:dyDescent="0.15">
      <c r="A1384" s="886"/>
      <c r="B1384" s="887"/>
      <c r="C1384" s="887"/>
      <c r="D1384" s="887"/>
      <c r="E1384" s="887"/>
      <c r="F1384" s="888"/>
      <c r="G1384" s="878"/>
      <c r="H1384" s="879"/>
      <c r="I1384" s="880"/>
      <c r="J1384" s="881"/>
      <c r="K1384" s="880"/>
      <c r="L1384" s="880"/>
      <c r="M1384" s="880"/>
      <c r="N1384" s="880"/>
      <c r="O1384" s="884"/>
      <c r="P1384" s="885"/>
    </row>
    <row r="1385" spans="1:16" ht="25.15" customHeight="1" x14ac:dyDescent="0.15">
      <c r="A1385" s="886"/>
      <c r="B1385" s="887"/>
      <c r="C1385" s="887"/>
      <c r="D1385" s="887"/>
      <c r="E1385" s="887"/>
      <c r="F1385" s="888"/>
      <c r="G1385" s="878"/>
      <c r="H1385" s="879"/>
      <c r="I1385" s="880"/>
      <c r="J1385" s="881"/>
      <c r="K1385" s="880"/>
      <c r="L1385" s="880"/>
      <c r="M1385" s="880"/>
      <c r="N1385" s="880"/>
      <c r="O1385" s="884"/>
      <c r="P1385" s="885"/>
    </row>
    <row r="1386" spans="1:16" ht="25.15" customHeight="1" x14ac:dyDescent="0.15">
      <c r="A1386" s="886"/>
      <c r="B1386" s="887"/>
      <c r="C1386" s="887"/>
      <c r="D1386" s="887"/>
      <c r="E1386" s="887"/>
      <c r="F1386" s="888"/>
      <c r="G1386" s="878"/>
      <c r="H1386" s="879"/>
      <c r="I1386" s="880"/>
      <c r="J1386" s="881"/>
      <c r="K1386" s="880"/>
      <c r="L1386" s="880"/>
      <c r="M1386" s="880"/>
      <c r="N1386" s="880"/>
      <c r="O1386" s="884"/>
      <c r="P1386" s="885"/>
    </row>
    <row r="1387" spans="1:16" ht="25.15" customHeight="1" x14ac:dyDescent="0.15">
      <c r="A1387" s="886"/>
      <c r="B1387" s="887"/>
      <c r="C1387" s="887"/>
      <c r="D1387" s="887"/>
      <c r="E1387" s="887"/>
      <c r="F1387" s="888"/>
      <c r="G1387" s="878"/>
      <c r="H1387" s="879"/>
      <c r="I1387" s="880"/>
      <c r="J1387" s="881"/>
      <c r="K1387" s="880"/>
      <c r="L1387" s="880"/>
      <c r="M1387" s="880"/>
      <c r="N1387" s="880"/>
      <c r="O1387" s="884"/>
      <c r="P1387" s="885"/>
    </row>
    <row r="1388" spans="1:16" ht="25.15" customHeight="1" x14ac:dyDescent="0.15">
      <c r="A1388" s="886"/>
      <c r="B1388" s="887"/>
      <c r="C1388" s="887"/>
      <c r="D1388" s="887"/>
      <c r="E1388" s="887"/>
      <c r="F1388" s="888"/>
      <c r="G1388" s="878"/>
      <c r="H1388" s="879"/>
      <c r="I1388" s="880"/>
      <c r="J1388" s="881"/>
      <c r="K1388" s="880"/>
      <c r="L1388" s="880"/>
      <c r="M1388" s="880"/>
      <c r="N1388" s="880"/>
      <c r="O1388" s="884"/>
      <c r="P1388" s="885"/>
    </row>
    <row r="1389" spans="1:16" ht="25.15" customHeight="1" x14ac:dyDescent="0.15">
      <c r="A1389" s="886"/>
      <c r="B1389" s="887"/>
      <c r="C1389" s="887"/>
      <c r="D1389" s="887"/>
      <c r="E1389" s="887"/>
      <c r="F1389" s="888"/>
      <c r="G1389" s="878"/>
      <c r="H1389" s="879"/>
      <c r="I1389" s="880"/>
      <c r="J1389" s="881"/>
      <c r="K1389" s="880"/>
      <c r="L1389" s="880"/>
      <c r="M1389" s="880"/>
      <c r="N1389" s="880"/>
      <c r="O1389" s="884"/>
      <c r="P1389" s="885"/>
    </row>
    <row r="1390" spans="1:16" ht="25.15" customHeight="1" x14ac:dyDescent="0.15">
      <c r="A1390" s="886"/>
      <c r="B1390" s="887"/>
      <c r="C1390" s="887"/>
      <c r="D1390" s="887"/>
      <c r="E1390" s="887"/>
      <c r="F1390" s="888"/>
      <c r="G1390" s="878"/>
      <c r="H1390" s="879"/>
      <c r="I1390" s="880"/>
      <c r="J1390" s="881"/>
      <c r="K1390" s="880"/>
      <c r="L1390" s="880"/>
      <c r="M1390" s="880"/>
      <c r="N1390" s="880"/>
      <c r="O1390" s="884"/>
      <c r="P1390" s="885"/>
    </row>
    <row r="1391" spans="1:16" ht="25.15" customHeight="1" x14ac:dyDescent="0.15">
      <c r="A1391" s="886"/>
      <c r="B1391" s="887"/>
      <c r="C1391" s="887"/>
      <c r="D1391" s="887"/>
      <c r="E1391" s="887"/>
      <c r="F1391" s="888"/>
      <c r="G1391" s="878"/>
      <c r="H1391" s="879"/>
      <c r="I1391" s="880"/>
      <c r="J1391" s="881"/>
      <c r="K1391" s="880"/>
      <c r="L1391" s="880"/>
      <c r="M1391" s="880"/>
      <c r="N1391" s="880"/>
      <c r="O1391" s="884"/>
      <c r="P1391" s="885"/>
    </row>
    <row r="1392" spans="1:16" ht="25.15" customHeight="1" x14ac:dyDescent="0.15">
      <c r="A1392" s="886"/>
      <c r="B1392" s="887"/>
      <c r="C1392" s="887"/>
      <c r="D1392" s="887"/>
      <c r="E1392" s="887"/>
      <c r="F1392" s="888"/>
      <c r="G1392" s="878"/>
      <c r="H1392" s="879"/>
      <c r="I1392" s="880"/>
      <c r="J1392" s="881"/>
      <c r="K1392" s="880"/>
      <c r="L1392" s="880"/>
      <c r="M1392" s="880"/>
      <c r="N1392" s="880"/>
      <c r="O1392" s="884"/>
      <c r="P1392" s="885"/>
    </row>
    <row r="1393" spans="1:16" ht="25.15" customHeight="1" x14ac:dyDescent="0.15">
      <c r="A1393" s="886"/>
      <c r="B1393" s="887"/>
      <c r="C1393" s="887"/>
      <c r="D1393" s="887"/>
      <c r="E1393" s="887"/>
      <c r="F1393" s="888"/>
      <c r="G1393" s="878"/>
      <c r="H1393" s="879"/>
      <c r="I1393" s="880"/>
      <c r="J1393" s="881"/>
      <c r="K1393" s="880"/>
      <c r="L1393" s="880"/>
      <c r="M1393" s="880"/>
      <c r="N1393" s="880"/>
      <c r="O1393" s="884"/>
      <c r="P1393" s="885"/>
    </row>
    <row r="1394" spans="1:16" ht="25.15" customHeight="1" x14ac:dyDescent="0.15">
      <c r="A1394" s="886"/>
      <c r="B1394" s="887"/>
      <c r="C1394" s="887"/>
      <c r="D1394" s="887"/>
      <c r="E1394" s="887"/>
      <c r="F1394" s="888"/>
      <c r="G1394" s="878"/>
      <c r="H1394" s="879"/>
      <c r="I1394" s="880"/>
      <c r="J1394" s="881"/>
      <c r="K1394" s="880"/>
      <c r="L1394" s="880"/>
      <c r="M1394" s="880"/>
      <c r="N1394" s="880"/>
      <c r="O1394" s="884"/>
      <c r="P1394" s="885"/>
    </row>
    <row r="1395" spans="1:16" ht="25.15" customHeight="1" x14ac:dyDescent="0.15">
      <c r="A1395" s="886"/>
      <c r="B1395" s="887"/>
      <c r="C1395" s="887"/>
      <c r="D1395" s="887"/>
      <c r="E1395" s="887"/>
      <c r="F1395" s="888"/>
      <c r="G1395" s="878"/>
      <c r="H1395" s="879"/>
      <c r="I1395" s="880"/>
      <c r="J1395" s="881"/>
      <c r="K1395" s="880"/>
      <c r="L1395" s="880"/>
      <c r="M1395" s="880"/>
      <c r="N1395" s="880"/>
      <c r="O1395" s="884"/>
      <c r="P1395" s="885"/>
    </row>
    <row r="1396" spans="1:16" ht="25.15" customHeight="1" x14ac:dyDescent="0.15">
      <c r="A1396" s="886"/>
      <c r="B1396" s="887"/>
      <c r="C1396" s="887"/>
      <c r="D1396" s="887"/>
      <c r="E1396" s="887"/>
      <c r="F1396" s="888"/>
      <c r="G1396" s="878"/>
      <c r="H1396" s="879"/>
      <c r="I1396" s="880"/>
      <c r="J1396" s="881"/>
      <c r="K1396" s="880"/>
      <c r="L1396" s="880"/>
      <c r="M1396" s="880"/>
      <c r="N1396" s="880"/>
      <c r="O1396" s="884"/>
      <c r="P1396" s="885"/>
    </row>
    <row r="1397" spans="1:16" ht="25.15" customHeight="1" x14ac:dyDescent="0.15">
      <c r="A1397" s="886"/>
      <c r="B1397" s="887"/>
      <c r="C1397" s="887"/>
      <c r="D1397" s="887"/>
      <c r="E1397" s="887"/>
      <c r="F1397" s="888"/>
      <c r="G1397" s="878"/>
      <c r="H1397" s="879"/>
      <c r="I1397" s="880"/>
      <c r="J1397" s="881"/>
      <c r="K1397" s="880"/>
      <c r="L1397" s="880"/>
      <c r="M1397" s="880"/>
      <c r="N1397" s="880"/>
      <c r="O1397" s="884"/>
      <c r="P1397" s="885"/>
    </row>
    <row r="1398" spans="1:16" ht="25.15" customHeight="1" x14ac:dyDescent="0.15">
      <c r="A1398" s="886"/>
      <c r="B1398" s="887"/>
      <c r="C1398" s="887"/>
      <c r="D1398" s="887"/>
      <c r="E1398" s="887"/>
      <c r="F1398" s="888"/>
      <c r="G1398" s="878"/>
      <c r="H1398" s="879"/>
      <c r="I1398" s="880"/>
      <c r="J1398" s="881"/>
      <c r="K1398" s="880"/>
      <c r="L1398" s="880"/>
      <c r="M1398" s="880"/>
      <c r="N1398" s="880"/>
      <c r="O1398" s="884"/>
      <c r="P1398" s="885"/>
    </row>
    <row r="1399" spans="1:16" ht="25.15" customHeight="1" x14ac:dyDescent="0.15">
      <c r="A1399" s="886"/>
      <c r="B1399" s="887"/>
      <c r="C1399" s="887"/>
      <c r="D1399" s="887"/>
      <c r="E1399" s="887"/>
      <c r="F1399" s="888"/>
      <c r="G1399" s="878"/>
      <c r="H1399" s="879"/>
      <c r="I1399" s="880"/>
      <c r="J1399" s="881"/>
      <c r="K1399" s="880"/>
      <c r="L1399" s="880"/>
      <c r="M1399" s="880"/>
      <c r="N1399" s="880"/>
      <c r="O1399" s="884"/>
      <c r="P1399" s="885"/>
    </row>
    <row r="1400" spans="1:16" ht="25.15" customHeight="1" x14ac:dyDescent="0.15">
      <c r="A1400" s="886"/>
      <c r="B1400" s="887"/>
      <c r="C1400" s="887"/>
      <c r="D1400" s="887"/>
      <c r="E1400" s="887"/>
      <c r="F1400" s="888"/>
      <c r="G1400" s="878"/>
      <c r="H1400" s="879"/>
      <c r="I1400" s="880"/>
      <c r="J1400" s="881"/>
      <c r="K1400" s="880"/>
      <c r="L1400" s="880"/>
      <c r="M1400" s="880"/>
      <c r="N1400" s="880"/>
      <c r="O1400" s="884"/>
      <c r="P1400" s="885"/>
    </row>
    <row r="1401" spans="1:16" ht="25.15" customHeight="1" x14ac:dyDescent="0.15">
      <c r="A1401" s="886"/>
      <c r="B1401" s="887"/>
      <c r="C1401" s="887"/>
      <c r="D1401" s="887"/>
      <c r="E1401" s="887"/>
      <c r="F1401" s="888"/>
      <c r="G1401" s="878"/>
      <c r="H1401" s="879"/>
      <c r="I1401" s="880"/>
      <c r="J1401" s="881"/>
      <c r="K1401" s="880"/>
      <c r="L1401" s="880"/>
      <c r="M1401" s="880"/>
      <c r="N1401" s="880"/>
      <c r="O1401" s="884"/>
      <c r="P1401" s="885"/>
    </row>
    <row r="1402" spans="1:16" ht="25.15" customHeight="1" x14ac:dyDescent="0.15">
      <c r="A1402" s="886"/>
      <c r="B1402" s="887"/>
      <c r="C1402" s="887"/>
      <c r="D1402" s="887"/>
      <c r="E1402" s="887"/>
      <c r="F1402" s="888"/>
      <c r="G1402" s="878"/>
      <c r="H1402" s="879"/>
      <c r="I1402" s="880"/>
      <c r="J1402" s="881"/>
      <c r="K1402" s="880"/>
      <c r="L1402" s="880"/>
      <c r="M1402" s="880"/>
      <c r="N1402" s="880"/>
      <c r="O1402" s="884"/>
      <c r="P1402" s="885"/>
    </row>
    <row r="1403" spans="1:16" ht="25.15" customHeight="1" x14ac:dyDescent="0.15">
      <c r="A1403" s="886"/>
      <c r="B1403" s="887"/>
      <c r="C1403" s="887"/>
      <c r="D1403" s="887"/>
      <c r="E1403" s="887"/>
      <c r="F1403" s="888"/>
      <c r="G1403" s="878"/>
      <c r="H1403" s="879"/>
      <c r="I1403" s="880"/>
      <c r="J1403" s="881"/>
      <c r="K1403" s="880"/>
      <c r="L1403" s="880"/>
      <c r="M1403" s="880"/>
      <c r="N1403" s="880"/>
      <c r="O1403" s="884"/>
      <c r="P1403" s="885"/>
    </row>
    <row r="1404" spans="1:16" ht="25.15" customHeight="1" x14ac:dyDescent="0.15">
      <c r="A1404" s="886"/>
      <c r="B1404" s="887"/>
      <c r="C1404" s="887"/>
      <c r="D1404" s="887"/>
      <c r="E1404" s="887"/>
      <c r="F1404" s="888"/>
      <c r="G1404" s="878"/>
      <c r="H1404" s="879"/>
      <c r="I1404" s="880"/>
      <c r="J1404" s="881"/>
      <c r="K1404" s="880"/>
      <c r="L1404" s="880"/>
      <c r="M1404" s="880"/>
      <c r="N1404" s="880"/>
      <c r="O1404" s="884"/>
      <c r="P1404" s="885"/>
    </row>
    <row r="1405" spans="1:16" ht="25.15" customHeight="1" x14ac:dyDescent="0.15">
      <c r="A1405" s="886"/>
      <c r="B1405" s="887"/>
      <c r="C1405" s="887"/>
      <c r="D1405" s="887"/>
      <c r="E1405" s="887"/>
      <c r="F1405" s="888"/>
      <c r="G1405" s="878"/>
      <c r="H1405" s="879"/>
      <c r="I1405" s="880"/>
      <c r="J1405" s="881"/>
      <c r="K1405" s="880"/>
      <c r="L1405" s="880"/>
      <c r="M1405" s="880"/>
      <c r="N1405" s="880"/>
      <c r="O1405" s="884"/>
      <c r="P1405" s="885"/>
    </row>
    <row r="1406" spans="1:16" ht="25.15" customHeight="1" x14ac:dyDescent="0.15">
      <c r="A1406" s="886"/>
      <c r="B1406" s="887"/>
      <c r="C1406" s="887"/>
      <c r="D1406" s="887"/>
      <c r="E1406" s="887"/>
      <c r="F1406" s="888"/>
      <c r="G1406" s="878"/>
      <c r="H1406" s="879"/>
      <c r="I1406" s="880"/>
      <c r="J1406" s="881"/>
      <c r="K1406" s="880"/>
      <c r="L1406" s="880"/>
      <c r="M1406" s="880"/>
      <c r="N1406" s="880"/>
      <c r="O1406" s="884"/>
      <c r="P1406" s="885"/>
    </row>
    <row r="1407" spans="1:16" ht="25.15" customHeight="1" x14ac:dyDescent="0.15">
      <c r="A1407" s="886"/>
      <c r="B1407" s="887"/>
      <c r="C1407" s="887"/>
      <c r="D1407" s="887"/>
      <c r="E1407" s="887"/>
      <c r="F1407" s="888"/>
      <c r="G1407" s="878"/>
      <c r="H1407" s="879"/>
      <c r="I1407" s="880"/>
      <c r="J1407" s="881"/>
      <c r="K1407" s="880"/>
      <c r="L1407" s="880"/>
      <c r="M1407" s="880"/>
      <c r="N1407" s="880"/>
      <c r="O1407" s="884"/>
      <c r="P1407" s="885"/>
    </row>
    <row r="1408" spans="1:16" ht="25.15" customHeight="1" x14ac:dyDescent="0.15">
      <c r="A1408" s="886"/>
      <c r="B1408" s="887"/>
      <c r="C1408" s="887"/>
      <c r="D1408" s="887"/>
      <c r="E1408" s="887"/>
      <c r="F1408" s="888"/>
      <c r="G1408" s="878"/>
      <c r="H1408" s="879"/>
      <c r="I1408" s="880"/>
      <c r="J1408" s="881"/>
      <c r="K1408" s="880"/>
      <c r="L1408" s="880"/>
      <c r="M1408" s="880"/>
      <c r="N1408" s="880"/>
      <c r="O1408" s="884"/>
      <c r="P1408" s="885"/>
    </row>
    <row r="1409" spans="1:16" ht="25.15" customHeight="1" x14ac:dyDescent="0.15">
      <c r="A1409" s="886"/>
      <c r="B1409" s="887"/>
      <c r="C1409" s="887"/>
      <c r="D1409" s="887"/>
      <c r="E1409" s="887"/>
      <c r="F1409" s="888"/>
      <c r="G1409" s="878"/>
      <c r="H1409" s="879"/>
      <c r="I1409" s="880"/>
      <c r="J1409" s="881"/>
      <c r="K1409" s="880"/>
      <c r="L1409" s="880"/>
      <c r="M1409" s="880"/>
      <c r="N1409" s="880"/>
      <c r="O1409" s="884"/>
      <c r="P1409" s="885"/>
    </row>
    <row r="1410" spans="1:16" ht="25.15" customHeight="1" x14ac:dyDescent="0.15">
      <c r="A1410" s="886"/>
      <c r="B1410" s="887"/>
      <c r="C1410" s="887"/>
      <c r="D1410" s="887"/>
      <c r="E1410" s="887"/>
      <c r="F1410" s="888"/>
      <c r="G1410" s="878"/>
      <c r="H1410" s="879"/>
      <c r="I1410" s="880"/>
      <c r="J1410" s="881"/>
      <c r="K1410" s="880"/>
      <c r="L1410" s="880"/>
      <c r="M1410" s="880"/>
      <c r="N1410" s="880"/>
      <c r="O1410" s="884"/>
      <c r="P1410" s="885"/>
    </row>
    <row r="1411" spans="1:16" ht="25.15" customHeight="1" x14ac:dyDescent="0.15">
      <c r="A1411" s="886"/>
      <c r="B1411" s="887"/>
      <c r="C1411" s="887"/>
      <c r="D1411" s="887"/>
      <c r="E1411" s="887"/>
      <c r="F1411" s="888"/>
      <c r="G1411" s="878"/>
      <c r="H1411" s="879"/>
      <c r="I1411" s="880"/>
      <c r="J1411" s="881"/>
      <c r="K1411" s="880"/>
      <c r="L1411" s="880"/>
      <c r="M1411" s="880"/>
      <c r="N1411" s="880"/>
      <c r="O1411" s="884"/>
      <c r="P1411" s="885"/>
    </row>
    <row r="1412" spans="1:16" ht="25.15" customHeight="1" x14ac:dyDescent="0.15">
      <c r="A1412" s="886"/>
      <c r="B1412" s="887"/>
      <c r="C1412" s="887"/>
      <c r="D1412" s="887"/>
      <c r="E1412" s="887"/>
      <c r="F1412" s="888"/>
      <c r="G1412" s="878"/>
      <c r="H1412" s="879"/>
      <c r="I1412" s="880"/>
      <c r="J1412" s="881"/>
      <c r="K1412" s="880"/>
      <c r="L1412" s="880"/>
      <c r="M1412" s="880"/>
      <c r="N1412" s="880"/>
      <c r="O1412" s="884"/>
      <c r="P1412" s="885"/>
    </row>
    <row r="1413" spans="1:16" ht="25.15" customHeight="1" x14ac:dyDescent="0.15">
      <c r="A1413" s="886"/>
      <c r="B1413" s="887"/>
      <c r="C1413" s="887"/>
      <c r="D1413" s="887"/>
      <c r="E1413" s="887"/>
      <c r="F1413" s="888"/>
      <c r="G1413" s="878"/>
      <c r="H1413" s="879"/>
      <c r="I1413" s="880"/>
      <c r="J1413" s="881"/>
      <c r="K1413" s="880"/>
      <c r="L1413" s="880"/>
      <c r="M1413" s="880"/>
      <c r="N1413" s="880"/>
      <c r="O1413" s="884"/>
      <c r="P1413" s="885"/>
    </row>
    <row r="1414" spans="1:16" ht="25.15" customHeight="1" x14ac:dyDescent="0.15">
      <c r="A1414" s="886"/>
      <c r="B1414" s="887"/>
      <c r="C1414" s="887"/>
      <c r="D1414" s="887"/>
      <c r="E1414" s="887"/>
      <c r="F1414" s="888"/>
      <c r="G1414" s="878"/>
      <c r="H1414" s="879"/>
      <c r="I1414" s="880"/>
      <c r="J1414" s="881"/>
      <c r="K1414" s="880"/>
      <c r="L1414" s="880"/>
      <c r="M1414" s="880"/>
      <c r="N1414" s="880"/>
      <c r="O1414" s="884"/>
      <c r="P1414" s="885"/>
    </row>
    <row r="1415" spans="1:16" ht="25.15" customHeight="1" x14ac:dyDescent="0.15">
      <c r="A1415" s="886"/>
      <c r="B1415" s="887"/>
      <c r="C1415" s="887"/>
      <c r="D1415" s="887"/>
      <c r="E1415" s="887"/>
      <c r="F1415" s="888"/>
      <c r="G1415" s="878"/>
      <c r="H1415" s="879"/>
      <c r="I1415" s="880"/>
      <c r="J1415" s="881"/>
      <c r="K1415" s="880"/>
      <c r="L1415" s="880"/>
      <c r="M1415" s="880"/>
      <c r="N1415" s="880"/>
      <c r="O1415" s="884"/>
      <c r="P1415" s="885"/>
    </row>
    <row r="1416" spans="1:16" ht="25.15" customHeight="1" x14ac:dyDescent="0.15">
      <c r="A1416" s="886"/>
      <c r="B1416" s="887"/>
      <c r="C1416" s="887"/>
      <c r="D1416" s="887"/>
      <c r="E1416" s="887"/>
      <c r="F1416" s="888"/>
      <c r="G1416" s="878"/>
      <c r="H1416" s="879"/>
      <c r="I1416" s="880"/>
      <c r="J1416" s="881"/>
      <c r="K1416" s="880"/>
      <c r="L1416" s="880"/>
      <c r="M1416" s="880"/>
      <c r="N1416" s="880"/>
      <c r="O1416" s="884"/>
      <c r="P1416" s="885"/>
    </row>
    <row r="1417" spans="1:16" ht="25.15" customHeight="1" x14ac:dyDescent="0.15">
      <c r="A1417" s="886"/>
      <c r="B1417" s="887"/>
      <c r="C1417" s="887"/>
      <c r="D1417" s="887"/>
      <c r="E1417" s="887"/>
      <c r="F1417" s="888"/>
      <c r="G1417" s="878"/>
      <c r="H1417" s="879"/>
      <c r="I1417" s="880"/>
      <c r="J1417" s="881"/>
      <c r="K1417" s="880"/>
      <c r="L1417" s="880"/>
      <c r="M1417" s="880"/>
      <c r="N1417" s="880"/>
      <c r="O1417" s="884"/>
      <c r="P1417" s="885"/>
    </row>
    <row r="1418" spans="1:16" ht="25.15" customHeight="1" x14ac:dyDescent="0.15">
      <c r="A1418" s="886"/>
      <c r="B1418" s="887"/>
      <c r="C1418" s="887"/>
      <c r="D1418" s="887"/>
      <c r="E1418" s="887"/>
      <c r="F1418" s="888"/>
      <c r="G1418" s="878"/>
      <c r="H1418" s="879"/>
      <c r="I1418" s="880"/>
      <c r="J1418" s="881"/>
      <c r="K1418" s="880"/>
      <c r="L1418" s="880"/>
      <c r="M1418" s="880"/>
      <c r="N1418" s="880"/>
      <c r="O1418" s="884"/>
      <c r="P1418" s="885"/>
    </row>
    <row r="1419" spans="1:16" ht="25.15" customHeight="1" x14ac:dyDescent="0.15">
      <c r="A1419" s="886"/>
      <c r="B1419" s="887"/>
      <c r="C1419" s="887"/>
      <c r="D1419" s="887"/>
      <c r="E1419" s="887"/>
      <c r="F1419" s="888"/>
      <c r="G1419" s="878"/>
      <c r="H1419" s="879"/>
      <c r="I1419" s="880"/>
      <c r="J1419" s="881"/>
      <c r="K1419" s="880"/>
      <c r="L1419" s="880"/>
      <c r="M1419" s="880"/>
      <c r="N1419" s="880"/>
      <c r="O1419" s="884"/>
      <c r="P1419" s="885"/>
    </row>
    <row r="1420" spans="1:16" ht="25.15" customHeight="1" x14ac:dyDescent="0.15">
      <c r="A1420" s="886"/>
      <c r="B1420" s="887"/>
      <c r="C1420" s="887"/>
      <c r="D1420" s="887"/>
      <c r="E1420" s="887"/>
      <c r="F1420" s="888"/>
      <c r="G1420" s="878"/>
      <c r="H1420" s="879"/>
      <c r="I1420" s="880"/>
      <c r="J1420" s="881"/>
      <c r="K1420" s="880"/>
      <c r="L1420" s="880"/>
      <c r="M1420" s="880"/>
      <c r="N1420" s="880"/>
      <c r="O1420" s="884"/>
      <c r="P1420" s="885"/>
    </row>
    <row r="1421" spans="1:16" ht="25.15" customHeight="1" x14ac:dyDescent="0.15">
      <c r="A1421" s="886"/>
      <c r="B1421" s="887"/>
      <c r="C1421" s="887"/>
      <c r="D1421" s="887"/>
      <c r="E1421" s="887"/>
      <c r="F1421" s="888"/>
      <c r="G1421" s="878"/>
      <c r="H1421" s="879"/>
      <c r="I1421" s="880"/>
      <c r="J1421" s="881"/>
      <c r="K1421" s="880"/>
      <c r="L1421" s="880"/>
      <c r="M1421" s="880"/>
      <c r="N1421" s="880"/>
      <c r="O1421" s="884"/>
      <c r="P1421" s="885"/>
    </row>
    <row r="1422" spans="1:16" ht="25.15" customHeight="1" x14ac:dyDescent="0.15">
      <c r="A1422" s="886"/>
      <c r="B1422" s="887"/>
      <c r="C1422" s="887"/>
      <c r="D1422" s="887"/>
      <c r="E1422" s="887"/>
      <c r="F1422" s="888"/>
      <c r="G1422" s="878"/>
      <c r="H1422" s="879"/>
      <c r="I1422" s="880"/>
      <c r="J1422" s="881"/>
      <c r="K1422" s="880"/>
      <c r="L1422" s="880"/>
      <c r="M1422" s="880"/>
      <c r="N1422" s="880"/>
      <c r="O1422" s="884"/>
      <c r="P1422" s="885"/>
    </row>
    <row r="1423" spans="1:16" ht="25.15" customHeight="1" x14ac:dyDescent="0.15">
      <c r="A1423" s="886"/>
      <c r="B1423" s="887"/>
      <c r="C1423" s="887"/>
      <c r="D1423" s="887"/>
      <c r="E1423" s="887"/>
      <c r="F1423" s="888"/>
      <c r="G1423" s="878"/>
      <c r="H1423" s="879"/>
      <c r="I1423" s="880"/>
      <c r="J1423" s="881"/>
      <c r="K1423" s="880"/>
      <c r="L1423" s="880"/>
      <c r="M1423" s="880"/>
      <c r="N1423" s="880"/>
      <c r="O1423" s="884"/>
      <c r="P1423" s="885"/>
    </row>
    <row r="1424" spans="1:16" ht="25.15" customHeight="1" x14ac:dyDescent="0.15">
      <c r="A1424" s="886"/>
      <c r="B1424" s="887"/>
      <c r="C1424" s="887"/>
      <c r="D1424" s="887"/>
      <c r="E1424" s="887"/>
      <c r="F1424" s="888"/>
      <c r="G1424" s="878"/>
      <c r="H1424" s="879"/>
      <c r="I1424" s="880"/>
      <c r="J1424" s="881"/>
      <c r="K1424" s="880"/>
      <c r="L1424" s="880"/>
      <c r="M1424" s="880"/>
      <c r="N1424" s="880"/>
      <c r="O1424" s="884"/>
      <c r="P1424" s="885"/>
    </row>
    <row r="1425" spans="1:16" ht="25.15" customHeight="1" x14ac:dyDescent="0.15">
      <c r="A1425" s="886"/>
      <c r="B1425" s="887"/>
      <c r="C1425" s="887"/>
      <c r="D1425" s="887"/>
      <c r="E1425" s="887"/>
      <c r="F1425" s="888"/>
      <c r="G1425" s="878"/>
      <c r="H1425" s="879"/>
      <c r="I1425" s="880"/>
      <c r="J1425" s="881"/>
      <c r="K1425" s="880"/>
      <c r="L1425" s="880"/>
      <c r="M1425" s="880"/>
      <c r="N1425" s="880"/>
      <c r="O1425" s="884"/>
      <c r="P1425" s="885"/>
    </row>
    <row r="1426" spans="1:16" ht="25.15" customHeight="1" x14ac:dyDescent="0.15">
      <c r="A1426" s="886"/>
      <c r="B1426" s="887"/>
      <c r="C1426" s="887"/>
      <c r="D1426" s="887"/>
      <c r="E1426" s="887"/>
      <c r="F1426" s="888"/>
      <c r="G1426" s="878"/>
      <c r="H1426" s="879"/>
      <c r="I1426" s="880"/>
      <c r="J1426" s="881"/>
      <c r="K1426" s="880"/>
      <c r="L1426" s="880"/>
      <c r="M1426" s="880"/>
      <c r="N1426" s="880"/>
      <c r="O1426" s="884"/>
      <c r="P1426" s="885"/>
    </row>
    <row r="1427" spans="1:16" ht="25.15" customHeight="1" x14ac:dyDescent="0.15">
      <c r="A1427" s="886"/>
      <c r="B1427" s="887"/>
      <c r="C1427" s="887"/>
      <c r="D1427" s="887"/>
      <c r="E1427" s="887"/>
      <c r="F1427" s="888"/>
      <c r="G1427" s="878"/>
      <c r="H1427" s="879"/>
      <c r="I1427" s="880"/>
      <c r="J1427" s="881"/>
      <c r="K1427" s="880"/>
      <c r="L1427" s="880"/>
      <c r="M1427" s="880"/>
      <c r="N1427" s="880"/>
      <c r="O1427" s="884"/>
      <c r="P1427" s="885"/>
    </row>
    <row r="1428" spans="1:16" ht="25.15" customHeight="1" x14ac:dyDescent="0.15">
      <c r="A1428" s="886"/>
      <c r="B1428" s="887"/>
      <c r="C1428" s="887"/>
      <c r="D1428" s="887"/>
      <c r="E1428" s="887"/>
      <c r="F1428" s="888"/>
      <c r="G1428" s="878"/>
      <c r="H1428" s="879"/>
      <c r="I1428" s="880"/>
      <c r="J1428" s="881"/>
      <c r="K1428" s="880"/>
      <c r="L1428" s="880"/>
      <c r="M1428" s="880"/>
      <c r="N1428" s="880"/>
      <c r="O1428" s="884"/>
      <c r="P1428" s="885"/>
    </row>
    <row r="1429" spans="1:16" ht="25.15" customHeight="1" x14ac:dyDescent="0.15">
      <c r="A1429" s="886"/>
      <c r="B1429" s="887"/>
      <c r="C1429" s="887"/>
      <c r="D1429" s="887"/>
      <c r="E1429" s="887"/>
      <c r="F1429" s="888"/>
      <c r="G1429" s="878"/>
      <c r="H1429" s="879"/>
      <c r="I1429" s="880"/>
      <c r="J1429" s="881"/>
      <c r="K1429" s="880"/>
      <c r="L1429" s="880"/>
      <c r="M1429" s="880"/>
      <c r="N1429" s="880"/>
      <c r="O1429" s="884"/>
      <c r="P1429" s="885"/>
    </row>
    <row r="1430" spans="1:16" ht="25.15" customHeight="1" x14ac:dyDescent="0.15">
      <c r="A1430" s="886"/>
      <c r="B1430" s="887"/>
      <c r="C1430" s="887"/>
      <c r="D1430" s="887"/>
      <c r="E1430" s="887"/>
      <c r="F1430" s="888"/>
      <c r="G1430" s="878"/>
      <c r="H1430" s="879"/>
      <c r="I1430" s="880"/>
      <c r="J1430" s="881"/>
      <c r="K1430" s="880"/>
      <c r="L1430" s="880"/>
      <c r="M1430" s="880"/>
      <c r="N1430" s="880"/>
      <c r="O1430" s="884"/>
      <c r="P1430" s="885"/>
    </row>
    <row r="1431" spans="1:16" ht="25.15" customHeight="1" x14ac:dyDescent="0.15">
      <c r="A1431" s="886"/>
      <c r="B1431" s="887"/>
      <c r="C1431" s="887"/>
      <c r="D1431" s="887"/>
      <c r="E1431" s="887"/>
      <c r="F1431" s="888"/>
      <c r="G1431" s="878"/>
      <c r="H1431" s="879"/>
      <c r="I1431" s="880"/>
      <c r="J1431" s="881"/>
      <c r="K1431" s="880"/>
      <c r="L1431" s="880"/>
      <c r="M1431" s="880"/>
      <c r="N1431" s="880"/>
      <c r="O1431" s="884"/>
      <c r="P1431" s="885"/>
    </row>
    <row r="1432" spans="1:16" ht="25.15" customHeight="1" x14ac:dyDescent="0.15">
      <c r="A1432" s="886"/>
      <c r="B1432" s="887"/>
      <c r="C1432" s="887"/>
      <c r="D1432" s="887"/>
      <c r="E1432" s="887"/>
      <c r="F1432" s="888"/>
      <c r="G1432" s="878"/>
      <c r="H1432" s="879"/>
      <c r="I1432" s="880"/>
      <c r="J1432" s="881"/>
      <c r="K1432" s="880"/>
      <c r="L1432" s="880"/>
      <c r="M1432" s="880"/>
      <c r="N1432" s="880"/>
      <c r="O1432" s="884"/>
      <c r="P1432" s="885"/>
    </row>
    <row r="1433" spans="1:16" ht="25.15" customHeight="1" x14ac:dyDescent="0.15">
      <c r="A1433" s="886"/>
      <c r="B1433" s="887"/>
      <c r="C1433" s="887"/>
      <c r="D1433" s="887"/>
      <c r="E1433" s="887"/>
      <c r="F1433" s="888"/>
      <c r="G1433" s="878"/>
      <c r="H1433" s="879"/>
      <c r="I1433" s="880"/>
      <c r="J1433" s="881"/>
      <c r="K1433" s="880"/>
      <c r="L1433" s="880"/>
      <c r="M1433" s="880"/>
      <c r="N1433" s="880"/>
      <c r="O1433" s="884"/>
      <c r="P1433" s="885"/>
    </row>
    <row r="1434" spans="1:16" ht="25.15" customHeight="1" x14ac:dyDescent="0.15">
      <c r="A1434" s="886"/>
      <c r="B1434" s="887"/>
      <c r="C1434" s="887"/>
      <c r="D1434" s="887"/>
      <c r="E1434" s="887"/>
      <c r="F1434" s="888"/>
      <c r="G1434" s="878"/>
      <c r="H1434" s="879"/>
      <c r="I1434" s="880"/>
      <c r="J1434" s="881"/>
      <c r="K1434" s="880"/>
      <c r="L1434" s="880"/>
      <c r="M1434" s="880"/>
      <c r="N1434" s="880"/>
      <c r="O1434" s="884"/>
      <c r="P1434" s="885"/>
    </row>
    <row r="1435" spans="1:16" ht="25.15" customHeight="1" x14ac:dyDescent="0.15">
      <c r="A1435" s="886"/>
      <c r="B1435" s="887"/>
      <c r="C1435" s="887"/>
      <c r="D1435" s="887"/>
      <c r="E1435" s="887"/>
      <c r="F1435" s="888"/>
      <c r="G1435" s="878"/>
      <c r="H1435" s="879"/>
      <c r="I1435" s="880"/>
      <c r="J1435" s="881"/>
      <c r="K1435" s="880"/>
      <c r="L1435" s="880"/>
      <c r="M1435" s="880"/>
      <c r="N1435" s="880"/>
      <c r="O1435" s="884"/>
      <c r="P1435" s="885"/>
    </row>
    <row r="1436" spans="1:16" ht="25.15" customHeight="1" x14ac:dyDescent="0.15">
      <c r="A1436" s="886"/>
      <c r="B1436" s="887"/>
      <c r="C1436" s="887"/>
      <c r="D1436" s="887"/>
      <c r="E1436" s="887"/>
      <c r="F1436" s="888"/>
      <c r="G1436" s="878"/>
      <c r="H1436" s="879"/>
      <c r="I1436" s="880"/>
      <c r="J1436" s="881"/>
      <c r="K1436" s="880"/>
      <c r="L1436" s="880"/>
      <c r="M1436" s="880"/>
      <c r="N1436" s="880"/>
      <c r="O1436" s="884"/>
      <c r="P1436" s="885"/>
    </row>
    <row r="1437" spans="1:16" ht="25.15" customHeight="1" x14ac:dyDescent="0.15">
      <c r="A1437" s="886"/>
      <c r="B1437" s="887"/>
      <c r="C1437" s="887"/>
      <c r="D1437" s="887"/>
      <c r="E1437" s="887"/>
      <c r="F1437" s="888"/>
      <c r="G1437" s="878"/>
      <c r="H1437" s="879"/>
      <c r="I1437" s="880"/>
      <c r="J1437" s="881"/>
      <c r="K1437" s="880"/>
      <c r="L1437" s="880"/>
      <c r="M1437" s="880"/>
      <c r="N1437" s="880"/>
      <c r="O1437" s="884"/>
      <c r="P1437" s="885"/>
    </row>
    <row r="1438" spans="1:16" ht="25.15" customHeight="1" x14ac:dyDescent="0.15">
      <c r="A1438" s="886"/>
      <c r="B1438" s="887"/>
      <c r="C1438" s="887"/>
      <c r="D1438" s="887"/>
      <c r="E1438" s="887"/>
      <c r="F1438" s="888"/>
      <c r="G1438" s="878"/>
      <c r="H1438" s="879"/>
      <c r="I1438" s="880"/>
      <c r="J1438" s="881"/>
      <c r="K1438" s="880"/>
      <c r="L1438" s="880"/>
      <c r="M1438" s="880"/>
      <c r="N1438" s="880"/>
      <c r="O1438" s="884"/>
      <c r="P1438" s="885"/>
    </row>
    <row r="1439" spans="1:16" ht="25.15" customHeight="1" x14ac:dyDescent="0.15">
      <c r="A1439" s="886"/>
      <c r="B1439" s="887"/>
      <c r="C1439" s="887"/>
      <c r="D1439" s="887"/>
      <c r="E1439" s="887"/>
      <c r="F1439" s="888"/>
      <c r="G1439" s="878"/>
      <c r="H1439" s="879"/>
      <c r="I1439" s="880"/>
      <c r="J1439" s="881"/>
      <c r="K1439" s="880"/>
      <c r="L1439" s="880"/>
      <c r="M1439" s="880"/>
      <c r="N1439" s="880"/>
      <c r="O1439" s="884"/>
      <c r="P1439" s="885"/>
    </row>
    <row r="1440" spans="1:16" ht="25.15" customHeight="1" x14ac:dyDescent="0.15">
      <c r="A1440" s="886"/>
      <c r="B1440" s="887"/>
      <c r="C1440" s="887"/>
      <c r="D1440" s="887"/>
      <c r="E1440" s="887"/>
      <c r="F1440" s="888"/>
      <c r="G1440" s="878"/>
      <c r="H1440" s="879"/>
      <c r="I1440" s="880"/>
      <c r="J1440" s="881"/>
      <c r="K1440" s="880"/>
      <c r="L1440" s="880"/>
      <c r="M1440" s="880"/>
      <c r="N1440" s="880"/>
      <c r="O1440" s="884"/>
      <c r="P1440" s="885"/>
    </row>
    <row r="1441" spans="1:16" ht="25.15" customHeight="1" x14ac:dyDescent="0.15">
      <c r="A1441" s="886"/>
      <c r="B1441" s="887"/>
      <c r="C1441" s="887"/>
      <c r="D1441" s="887"/>
      <c r="E1441" s="887"/>
      <c r="F1441" s="888"/>
      <c r="G1441" s="878"/>
      <c r="H1441" s="879"/>
      <c r="I1441" s="880"/>
      <c r="J1441" s="881"/>
      <c r="K1441" s="880"/>
      <c r="L1441" s="880"/>
      <c r="M1441" s="880"/>
      <c r="N1441" s="880"/>
      <c r="O1441" s="884"/>
      <c r="P1441" s="885"/>
    </row>
    <row r="1442" spans="1:16" ht="25.15" customHeight="1" x14ac:dyDescent="0.15">
      <c r="A1442" s="886"/>
      <c r="B1442" s="887"/>
      <c r="C1442" s="887"/>
      <c r="D1442" s="887"/>
      <c r="E1442" s="887"/>
      <c r="F1442" s="888"/>
      <c r="G1442" s="878"/>
      <c r="H1442" s="879"/>
      <c r="I1442" s="880"/>
      <c r="J1442" s="881"/>
      <c r="K1442" s="880"/>
      <c r="L1442" s="880"/>
      <c r="M1442" s="880"/>
      <c r="N1442" s="880"/>
      <c r="O1442" s="884"/>
      <c r="P1442" s="885"/>
    </row>
    <row r="1443" spans="1:16" ht="25.15" customHeight="1" x14ac:dyDescent="0.15">
      <c r="A1443" s="886"/>
      <c r="B1443" s="887"/>
      <c r="C1443" s="887"/>
      <c r="D1443" s="887"/>
      <c r="E1443" s="887"/>
      <c r="F1443" s="888"/>
      <c r="G1443" s="878"/>
      <c r="H1443" s="879"/>
      <c r="I1443" s="880"/>
      <c r="J1443" s="881"/>
      <c r="K1443" s="880"/>
      <c r="L1443" s="880"/>
      <c r="M1443" s="880"/>
      <c r="N1443" s="880"/>
      <c r="O1443" s="884"/>
      <c r="P1443" s="885"/>
    </row>
    <row r="1444" spans="1:16" ht="25.15" customHeight="1" x14ac:dyDescent="0.15">
      <c r="A1444" s="886"/>
      <c r="B1444" s="887"/>
      <c r="C1444" s="887"/>
      <c r="D1444" s="887"/>
      <c r="E1444" s="887"/>
      <c r="F1444" s="888"/>
      <c r="G1444" s="878"/>
      <c r="H1444" s="879"/>
      <c r="I1444" s="880"/>
      <c r="J1444" s="881"/>
      <c r="K1444" s="880"/>
      <c r="L1444" s="880"/>
      <c r="M1444" s="880"/>
      <c r="N1444" s="880"/>
      <c r="O1444" s="884"/>
      <c r="P1444" s="885"/>
    </row>
    <row r="1445" spans="1:16" ht="25.15" customHeight="1" x14ac:dyDescent="0.15">
      <c r="A1445" s="886"/>
      <c r="B1445" s="887"/>
      <c r="C1445" s="887"/>
      <c r="D1445" s="887"/>
      <c r="E1445" s="887"/>
      <c r="F1445" s="888"/>
      <c r="G1445" s="878"/>
      <c r="H1445" s="879"/>
      <c r="I1445" s="880"/>
      <c r="J1445" s="881"/>
      <c r="K1445" s="880"/>
      <c r="L1445" s="880"/>
      <c r="M1445" s="880"/>
      <c r="N1445" s="880"/>
      <c r="O1445" s="884"/>
      <c r="P1445" s="885"/>
    </row>
    <row r="1446" spans="1:16" ht="25.15" customHeight="1" x14ac:dyDescent="0.15">
      <c r="A1446" s="886"/>
      <c r="B1446" s="887"/>
      <c r="C1446" s="887"/>
      <c r="D1446" s="887"/>
      <c r="E1446" s="887"/>
      <c r="F1446" s="888"/>
      <c r="G1446" s="878"/>
      <c r="H1446" s="879"/>
      <c r="I1446" s="880"/>
      <c r="J1446" s="881"/>
      <c r="K1446" s="880"/>
      <c r="L1446" s="880"/>
      <c r="M1446" s="880"/>
      <c r="N1446" s="880"/>
      <c r="O1446" s="884"/>
      <c r="P1446" s="885"/>
    </row>
    <row r="1447" spans="1:16" ht="25.15" customHeight="1" x14ac:dyDescent="0.15">
      <c r="A1447" s="886"/>
      <c r="B1447" s="887"/>
      <c r="C1447" s="887"/>
      <c r="D1447" s="887"/>
      <c r="E1447" s="887"/>
      <c r="F1447" s="888"/>
      <c r="G1447" s="878"/>
      <c r="H1447" s="879"/>
      <c r="I1447" s="880"/>
      <c r="J1447" s="881"/>
      <c r="K1447" s="880"/>
      <c r="L1447" s="880"/>
      <c r="M1447" s="880"/>
      <c r="N1447" s="880"/>
      <c r="O1447" s="884"/>
      <c r="P1447" s="885"/>
    </row>
    <row r="1448" spans="1:16" ht="25.15" customHeight="1" x14ac:dyDescent="0.15">
      <c r="A1448" s="886"/>
      <c r="B1448" s="887"/>
      <c r="C1448" s="887"/>
      <c r="D1448" s="887"/>
      <c r="E1448" s="887"/>
      <c r="F1448" s="888"/>
      <c r="G1448" s="878"/>
      <c r="H1448" s="879"/>
      <c r="I1448" s="880"/>
      <c r="J1448" s="881"/>
      <c r="K1448" s="880"/>
      <c r="L1448" s="880"/>
      <c r="M1448" s="880"/>
      <c r="N1448" s="880"/>
      <c r="O1448" s="884"/>
      <c r="P1448" s="885"/>
    </row>
    <row r="1449" spans="1:16" ht="25.15" customHeight="1" x14ac:dyDescent="0.15">
      <c r="A1449" s="886"/>
      <c r="B1449" s="887"/>
      <c r="C1449" s="887"/>
      <c r="D1449" s="887"/>
      <c r="E1449" s="887"/>
      <c r="F1449" s="888"/>
      <c r="G1449" s="878"/>
      <c r="H1449" s="879"/>
      <c r="I1449" s="880"/>
      <c r="J1449" s="881"/>
      <c r="K1449" s="880"/>
      <c r="L1449" s="880"/>
      <c r="M1449" s="880"/>
      <c r="N1449" s="880"/>
      <c r="O1449" s="884"/>
      <c r="P1449" s="885"/>
    </row>
    <row r="1450" spans="1:16" ht="25.15" customHeight="1" x14ac:dyDescent="0.15">
      <c r="A1450" s="886"/>
      <c r="B1450" s="887"/>
      <c r="C1450" s="887"/>
      <c r="D1450" s="887"/>
      <c r="E1450" s="887"/>
      <c r="F1450" s="888"/>
      <c r="G1450" s="878"/>
      <c r="H1450" s="879"/>
      <c r="I1450" s="880"/>
      <c r="J1450" s="881"/>
      <c r="K1450" s="880"/>
      <c r="L1450" s="880"/>
      <c r="M1450" s="880"/>
      <c r="N1450" s="880"/>
      <c r="O1450" s="884"/>
      <c r="P1450" s="885"/>
    </row>
    <row r="1451" spans="1:16" ht="25.15" customHeight="1" x14ac:dyDescent="0.15">
      <c r="A1451" s="886"/>
      <c r="B1451" s="887"/>
      <c r="C1451" s="887"/>
      <c r="D1451" s="887"/>
      <c r="E1451" s="887"/>
      <c r="F1451" s="888"/>
      <c r="G1451" s="878"/>
      <c r="H1451" s="879"/>
      <c r="I1451" s="880"/>
      <c r="J1451" s="881"/>
      <c r="K1451" s="880"/>
      <c r="L1451" s="880"/>
      <c r="M1451" s="880"/>
      <c r="N1451" s="880"/>
      <c r="O1451" s="884"/>
      <c r="P1451" s="885"/>
    </row>
    <row r="1452" spans="1:16" ht="25.15" customHeight="1" x14ac:dyDescent="0.15">
      <c r="A1452" s="886"/>
      <c r="B1452" s="887"/>
      <c r="C1452" s="887"/>
      <c r="D1452" s="887"/>
      <c r="E1452" s="887"/>
      <c r="F1452" s="888"/>
      <c r="G1452" s="878"/>
      <c r="H1452" s="879"/>
      <c r="I1452" s="880"/>
      <c r="J1452" s="881"/>
      <c r="K1452" s="880"/>
      <c r="L1452" s="880"/>
      <c r="M1452" s="880"/>
      <c r="N1452" s="880"/>
      <c r="O1452" s="884"/>
      <c r="P1452" s="885"/>
    </row>
    <row r="1453" spans="1:16" ht="25.15" customHeight="1" x14ac:dyDescent="0.15">
      <c r="A1453" s="886"/>
      <c r="B1453" s="887"/>
      <c r="C1453" s="887"/>
      <c r="D1453" s="887"/>
      <c r="E1453" s="887"/>
      <c r="F1453" s="888"/>
      <c r="G1453" s="878"/>
      <c r="H1453" s="879"/>
      <c r="I1453" s="880"/>
      <c r="J1453" s="881"/>
      <c r="K1453" s="880"/>
      <c r="L1453" s="880"/>
      <c r="M1453" s="880"/>
      <c r="N1453" s="880"/>
      <c r="O1453" s="884"/>
      <c r="P1453" s="885"/>
    </row>
    <row r="1454" spans="1:16" ht="25.15" customHeight="1" x14ac:dyDescent="0.15">
      <c r="A1454" s="886"/>
      <c r="B1454" s="887"/>
      <c r="C1454" s="887"/>
      <c r="D1454" s="887"/>
      <c r="E1454" s="887"/>
      <c r="F1454" s="888"/>
      <c r="G1454" s="878"/>
      <c r="H1454" s="879"/>
      <c r="I1454" s="880"/>
      <c r="J1454" s="881"/>
      <c r="K1454" s="880"/>
      <c r="L1454" s="880"/>
      <c r="M1454" s="880"/>
      <c r="N1454" s="880"/>
      <c r="O1454" s="884"/>
      <c r="P1454" s="885"/>
    </row>
    <row r="1455" spans="1:16" ht="25.15" customHeight="1" x14ac:dyDescent="0.15">
      <c r="A1455" s="886"/>
      <c r="B1455" s="887"/>
      <c r="C1455" s="887"/>
      <c r="D1455" s="887"/>
      <c r="E1455" s="887"/>
      <c r="F1455" s="888"/>
      <c r="G1455" s="878"/>
      <c r="H1455" s="879"/>
      <c r="I1455" s="880"/>
      <c r="J1455" s="881"/>
      <c r="K1455" s="880"/>
      <c r="L1455" s="880"/>
      <c r="M1455" s="880"/>
      <c r="N1455" s="880"/>
      <c r="O1455" s="884"/>
      <c r="P1455" s="885"/>
    </row>
    <row r="1456" spans="1:16" ht="25.15" customHeight="1" x14ac:dyDescent="0.15">
      <c r="A1456" s="886"/>
      <c r="B1456" s="887"/>
      <c r="C1456" s="887"/>
      <c r="D1456" s="887"/>
      <c r="E1456" s="887"/>
      <c r="F1456" s="888"/>
      <c r="G1456" s="878"/>
      <c r="H1456" s="879"/>
      <c r="I1456" s="880"/>
      <c r="J1456" s="881"/>
      <c r="K1456" s="880"/>
      <c r="L1456" s="880"/>
      <c r="M1456" s="880"/>
      <c r="N1456" s="880"/>
      <c r="O1456" s="884"/>
      <c r="P1456" s="885"/>
    </row>
    <row r="1457" spans="1:16" ht="25.15" customHeight="1" x14ac:dyDescent="0.15">
      <c r="A1457" s="886"/>
      <c r="B1457" s="887"/>
      <c r="C1457" s="887"/>
      <c r="D1457" s="887"/>
      <c r="E1457" s="887"/>
      <c r="F1457" s="888"/>
      <c r="G1457" s="878"/>
      <c r="H1457" s="879"/>
      <c r="I1457" s="880"/>
      <c r="J1457" s="881"/>
      <c r="K1457" s="880"/>
      <c r="L1457" s="880"/>
      <c r="M1457" s="880"/>
      <c r="N1457" s="880"/>
      <c r="O1457" s="884"/>
      <c r="P1457" s="885"/>
    </row>
    <row r="1458" spans="1:16" ht="25.15" customHeight="1" x14ac:dyDescent="0.15">
      <c r="A1458" s="886"/>
      <c r="B1458" s="887"/>
      <c r="C1458" s="887"/>
      <c r="D1458" s="887"/>
      <c r="E1458" s="887"/>
      <c r="F1458" s="888"/>
      <c r="G1458" s="878"/>
      <c r="H1458" s="879"/>
      <c r="I1458" s="880"/>
      <c r="J1458" s="881"/>
      <c r="K1458" s="880"/>
      <c r="L1458" s="880"/>
      <c r="M1458" s="880"/>
      <c r="N1458" s="880"/>
      <c r="O1458" s="884"/>
      <c r="P1458" s="885"/>
    </row>
    <row r="1459" spans="1:16" ht="25.15" customHeight="1" x14ac:dyDescent="0.15">
      <c r="A1459" s="886"/>
      <c r="B1459" s="887"/>
      <c r="C1459" s="887"/>
      <c r="D1459" s="887"/>
      <c r="E1459" s="887"/>
      <c r="F1459" s="888"/>
      <c r="G1459" s="878"/>
      <c r="H1459" s="879"/>
      <c r="I1459" s="880"/>
      <c r="J1459" s="881"/>
      <c r="K1459" s="880"/>
      <c r="L1459" s="880"/>
      <c r="M1459" s="880"/>
      <c r="N1459" s="880"/>
      <c r="O1459" s="884"/>
      <c r="P1459" s="885"/>
    </row>
    <row r="1460" spans="1:16" ht="25.15" customHeight="1" x14ac:dyDescent="0.15">
      <c r="A1460" s="886"/>
      <c r="B1460" s="887"/>
      <c r="C1460" s="887"/>
      <c r="D1460" s="887"/>
      <c r="E1460" s="887"/>
      <c r="F1460" s="888"/>
      <c r="G1460" s="878"/>
      <c r="H1460" s="879"/>
      <c r="I1460" s="880"/>
      <c r="J1460" s="881"/>
      <c r="K1460" s="880"/>
      <c r="L1460" s="880"/>
      <c r="M1460" s="880"/>
      <c r="N1460" s="880"/>
      <c r="O1460" s="884"/>
      <c r="P1460" s="885"/>
    </row>
    <row r="1461" spans="1:16" ht="25.15" customHeight="1" x14ac:dyDescent="0.15">
      <c r="A1461" s="886"/>
      <c r="B1461" s="887"/>
      <c r="C1461" s="887"/>
      <c r="D1461" s="887"/>
      <c r="E1461" s="887"/>
      <c r="F1461" s="888"/>
      <c r="G1461" s="878"/>
      <c r="H1461" s="879"/>
      <c r="I1461" s="880"/>
      <c r="J1461" s="881"/>
      <c r="K1461" s="880"/>
      <c r="L1461" s="880"/>
      <c r="M1461" s="880"/>
      <c r="N1461" s="880"/>
      <c r="O1461" s="884"/>
      <c r="P1461" s="885"/>
    </row>
    <row r="1462" spans="1:16" ht="25.15" customHeight="1" x14ac:dyDescent="0.15">
      <c r="A1462" s="886"/>
      <c r="B1462" s="887"/>
      <c r="C1462" s="887"/>
      <c r="D1462" s="887"/>
      <c r="E1462" s="887"/>
      <c r="F1462" s="888"/>
      <c r="G1462" s="878"/>
      <c r="H1462" s="879"/>
      <c r="I1462" s="880"/>
      <c r="J1462" s="881"/>
      <c r="K1462" s="880"/>
      <c r="L1462" s="880"/>
      <c r="M1462" s="880"/>
      <c r="N1462" s="880"/>
      <c r="O1462" s="884"/>
      <c r="P1462" s="885"/>
    </row>
    <row r="1463" spans="1:16" ht="25.15" customHeight="1" x14ac:dyDescent="0.15">
      <c r="A1463" s="886"/>
      <c r="B1463" s="887"/>
      <c r="C1463" s="887"/>
      <c r="D1463" s="887"/>
      <c r="E1463" s="887"/>
      <c r="F1463" s="888"/>
      <c r="G1463" s="878"/>
      <c r="H1463" s="879"/>
      <c r="I1463" s="880"/>
      <c r="J1463" s="881"/>
      <c r="K1463" s="880"/>
      <c r="L1463" s="880"/>
      <c r="M1463" s="880"/>
      <c r="N1463" s="880"/>
      <c r="O1463" s="884"/>
      <c r="P1463" s="885"/>
    </row>
    <row r="1464" spans="1:16" ht="25.15" customHeight="1" x14ac:dyDescent="0.15">
      <c r="A1464" s="886"/>
      <c r="B1464" s="887"/>
      <c r="C1464" s="887"/>
      <c r="D1464" s="887"/>
      <c r="E1464" s="887"/>
      <c r="F1464" s="888"/>
      <c r="G1464" s="878"/>
      <c r="H1464" s="879"/>
      <c r="I1464" s="880"/>
      <c r="J1464" s="881"/>
      <c r="K1464" s="880"/>
      <c r="L1464" s="880"/>
      <c r="M1464" s="880"/>
      <c r="N1464" s="880"/>
      <c r="O1464" s="884"/>
      <c r="P1464" s="885"/>
    </row>
    <row r="1465" spans="1:16" ht="25.15" customHeight="1" x14ac:dyDescent="0.15">
      <c r="A1465" s="886"/>
      <c r="B1465" s="887"/>
      <c r="C1465" s="887"/>
      <c r="D1465" s="887"/>
      <c r="E1465" s="887"/>
      <c r="F1465" s="888"/>
      <c r="G1465" s="878"/>
      <c r="H1465" s="879"/>
      <c r="I1465" s="880"/>
      <c r="J1465" s="881"/>
      <c r="K1465" s="880"/>
      <c r="L1465" s="880"/>
      <c r="M1465" s="880"/>
      <c r="N1465" s="880"/>
      <c r="O1465" s="884"/>
      <c r="P1465" s="885"/>
    </row>
    <row r="1466" spans="1:16" ht="25.15" customHeight="1" x14ac:dyDescent="0.15">
      <c r="A1466" s="886"/>
      <c r="B1466" s="887"/>
      <c r="C1466" s="887"/>
      <c r="D1466" s="887"/>
      <c r="E1466" s="887"/>
      <c r="F1466" s="888"/>
      <c r="G1466" s="878"/>
      <c r="H1466" s="879"/>
      <c r="I1466" s="880"/>
      <c r="J1466" s="881"/>
      <c r="K1466" s="880"/>
      <c r="L1466" s="880"/>
      <c r="M1466" s="880"/>
      <c r="N1466" s="880"/>
      <c r="O1466" s="884"/>
      <c r="P1466" s="885"/>
    </row>
    <row r="1467" spans="1:16" ht="25.15" customHeight="1" x14ac:dyDescent="0.15">
      <c r="A1467" s="886"/>
      <c r="B1467" s="887"/>
      <c r="C1467" s="887"/>
      <c r="D1467" s="887"/>
      <c r="E1467" s="887"/>
      <c r="F1467" s="888"/>
      <c r="G1467" s="878"/>
      <c r="H1467" s="879"/>
      <c r="I1467" s="880"/>
      <c r="J1467" s="881"/>
      <c r="K1467" s="880"/>
      <c r="L1467" s="880"/>
      <c r="M1467" s="880"/>
      <c r="N1467" s="880"/>
      <c r="O1467" s="884"/>
      <c r="P1467" s="885"/>
    </row>
    <row r="1468" spans="1:16" ht="25.15" customHeight="1" x14ac:dyDescent="0.15">
      <c r="A1468" s="886"/>
      <c r="B1468" s="887"/>
      <c r="C1468" s="887"/>
      <c r="D1468" s="887"/>
      <c r="E1468" s="887"/>
      <c r="F1468" s="888"/>
      <c r="G1468" s="878"/>
      <c r="H1468" s="879"/>
      <c r="I1468" s="880"/>
      <c r="J1468" s="881"/>
      <c r="K1468" s="880"/>
      <c r="L1468" s="880"/>
      <c r="M1468" s="880"/>
      <c r="N1468" s="880"/>
      <c r="O1468" s="884"/>
      <c r="P1468" s="885"/>
    </row>
    <row r="1469" spans="1:16" ht="25.15" customHeight="1" x14ac:dyDescent="0.15">
      <c r="A1469" s="886"/>
      <c r="B1469" s="887"/>
      <c r="C1469" s="887"/>
      <c r="D1469" s="887"/>
      <c r="E1469" s="887"/>
      <c r="F1469" s="888"/>
      <c r="G1469" s="878"/>
      <c r="H1469" s="879"/>
      <c r="I1469" s="880"/>
      <c r="J1469" s="881"/>
      <c r="K1469" s="880"/>
      <c r="L1469" s="880"/>
      <c r="M1469" s="880"/>
      <c r="N1469" s="880"/>
      <c r="O1469" s="884"/>
      <c r="P1469" s="885"/>
    </row>
    <row r="1470" spans="1:16" ht="25.15" customHeight="1" x14ac:dyDescent="0.15">
      <c r="A1470" s="886"/>
      <c r="B1470" s="887"/>
      <c r="C1470" s="887"/>
      <c r="D1470" s="887"/>
      <c r="E1470" s="887"/>
      <c r="F1470" s="888"/>
      <c r="G1470" s="878"/>
      <c r="H1470" s="879"/>
      <c r="I1470" s="880"/>
      <c r="J1470" s="881"/>
      <c r="K1470" s="880"/>
      <c r="L1470" s="880"/>
      <c r="M1470" s="880"/>
      <c r="N1470" s="880"/>
      <c r="O1470" s="884"/>
      <c r="P1470" s="885"/>
    </row>
    <row r="1471" spans="1:16" ht="25.15" customHeight="1" x14ac:dyDescent="0.15">
      <c r="A1471" s="886"/>
      <c r="B1471" s="887"/>
      <c r="C1471" s="887"/>
      <c r="D1471" s="887"/>
      <c r="E1471" s="887"/>
      <c r="F1471" s="888"/>
      <c r="G1471" s="878"/>
      <c r="H1471" s="879"/>
      <c r="I1471" s="880"/>
      <c r="J1471" s="881"/>
      <c r="K1471" s="880"/>
      <c r="L1471" s="880"/>
      <c r="M1471" s="880"/>
      <c r="N1471" s="880"/>
      <c r="O1471" s="884"/>
      <c r="P1471" s="885"/>
    </row>
    <row r="1472" spans="1:16" ht="25.15" customHeight="1" x14ac:dyDescent="0.15">
      <c r="A1472" s="886"/>
      <c r="B1472" s="887"/>
      <c r="C1472" s="887"/>
      <c r="D1472" s="887"/>
      <c r="E1472" s="887"/>
      <c r="F1472" s="888"/>
      <c r="G1472" s="878"/>
      <c r="H1472" s="879"/>
      <c r="I1472" s="880"/>
      <c r="J1472" s="881"/>
      <c r="K1472" s="880"/>
      <c r="L1472" s="880"/>
      <c r="M1472" s="880"/>
      <c r="N1472" s="880"/>
      <c r="O1472" s="884"/>
      <c r="P1472" s="885"/>
    </row>
    <row r="1473" spans="1:16" ht="25.15" customHeight="1" x14ac:dyDescent="0.15">
      <c r="A1473" s="886"/>
      <c r="B1473" s="887"/>
      <c r="C1473" s="887"/>
      <c r="D1473" s="887"/>
      <c r="E1473" s="887"/>
      <c r="F1473" s="888"/>
      <c r="G1473" s="878"/>
      <c r="H1473" s="879"/>
      <c r="I1473" s="880"/>
      <c r="J1473" s="881"/>
      <c r="K1473" s="880"/>
      <c r="L1473" s="880"/>
      <c r="M1473" s="880"/>
      <c r="N1473" s="880"/>
      <c r="O1473" s="884"/>
      <c r="P1473" s="885"/>
    </row>
    <row r="1474" spans="1:16" ht="25.15" customHeight="1" x14ac:dyDescent="0.15">
      <c r="A1474" s="886"/>
      <c r="B1474" s="887"/>
      <c r="C1474" s="887"/>
      <c r="D1474" s="887"/>
      <c r="E1474" s="887"/>
      <c r="F1474" s="888"/>
      <c r="G1474" s="878"/>
      <c r="H1474" s="879"/>
      <c r="I1474" s="880"/>
      <c r="J1474" s="881"/>
      <c r="K1474" s="880"/>
      <c r="L1474" s="880"/>
      <c r="M1474" s="880"/>
      <c r="N1474" s="880"/>
      <c r="O1474" s="884"/>
      <c r="P1474" s="885"/>
    </row>
    <row r="1475" spans="1:16" ht="25.15" customHeight="1" x14ac:dyDescent="0.15">
      <c r="A1475" s="886"/>
      <c r="B1475" s="887"/>
      <c r="C1475" s="887"/>
      <c r="D1475" s="887"/>
      <c r="E1475" s="887"/>
      <c r="F1475" s="888"/>
      <c r="G1475" s="878"/>
      <c r="H1475" s="879"/>
      <c r="I1475" s="880"/>
      <c r="J1475" s="881"/>
      <c r="K1475" s="880"/>
      <c r="L1475" s="880"/>
      <c r="M1475" s="880"/>
      <c r="N1475" s="880"/>
      <c r="O1475" s="884"/>
      <c r="P1475" s="885"/>
    </row>
    <row r="1476" spans="1:16" ht="25.15" customHeight="1" x14ac:dyDescent="0.15">
      <c r="A1476" s="886"/>
      <c r="B1476" s="887"/>
      <c r="C1476" s="887"/>
      <c r="D1476" s="887"/>
      <c r="E1476" s="887"/>
      <c r="F1476" s="888"/>
      <c r="G1476" s="878"/>
      <c r="H1476" s="879"/>
      <c r="I1476" s="880"/>
      <c r="J1476" s="881"/>
      <c r="K1476" s="880"/>
      <c r="L1476" s="880"/>
      <c r="M1476" s="880"/>
      <c r="N1476" s="880"/>
      <c r="O1476" s="884"/>
      <c r="P1476" s="885"/>
    </row>
    <row r="1477" spans="1:16" ht="25.15" customHeight="1" x14ac:dyDescent="0.15">
      <c r="A1477" s="886"/>
      <c r="B1477" s="887"/>
      <c r="C1477" s="887"/>
      <c r="D1477" s="887"/>
      <c r="E1477" s="887"/>
      <c r="F1477" s="888"/>
      <c r="G1477" s="878"/>
      <c r="H1477" s="879"/>
      <c r="I1477" s="880"/>
      <c r="J1477" s="881"/>
      <c r="K1477" s="880"/>
      <c r="L1477" s="880"/>
      <c r="M1477" s="880"/>
      <c r="N1477" s="880"/>
      <c r="O1477" s="884"/>
      <c r="P1477" s="885"/>
    </row>
    <row r="1478" spans="1:16" ht="25.15" customHeight="1" x14ac:dyDescent="0.15">
      <c r="A1478" s="886"/>
      <c r="B1478" s="887"/>
      <c r="C1478" s="887"/>
      <c r="D1478" s="887"/>
      <c r="E1478" s="887"/>
      <c r="F1478" s="888"/>
      <c r="G1478" s="878"/>
      <c r="H1478" s="879"/>
      <c r="I1478" s="880"/>
      <c r="J1478" s="881"/>
      <c r="K1478" s="880"/>
      <c r="L1478" s="880"/>
      <c r="M1478" s="880"/>
      <c r="N1478" s="880"/>
      <c r="O1478" s="884"/>
      <c r="P1478" s="885"/>
    </row>
    <row r="1479" spans="1:16" ht="25.15" customHeight="1" x14ac:dyDescent="0.15">
      <c r="A1479" s="886"/>
      <c r="B1479" s="887"/>
      <c r="C1479" s="887"/>
      <c r="D1479" s="887"/>
      <c r="E1479" s="887"/>
      <c r="F1479" s="888"/>
      <c r="G1479" s="878"/>
      <c r="H1479" s="879"/>
      <c r="I1479" s="880"/>
      <c r="J1479" s="881"/>
      <c r="K1479" s="880"/>
      <c r="L1479" s="880"/>
      <c r="M1479" s="880"/>
      <c r="N1479" s="880"/>
      <c r="O1479" s="884"/>
      <c r="P1479" s="885"/>
    </row>
    <row r="1480" spans="1:16" ht="25.15" customHeight="1" x14ac:dyDescent="0.15">
      <c r="A1480" s="886"/>
      <c r="B1480" s="887"/>
      <c r="C1480" s="887"/>
      <c r="D1480" s="887"/>
      <c r="E1480" s="887"/>
      <c r="F1480" s="888"/>
      <c r="G1480" s="878"/>
      <c r="H1480" s="879"/>
      <c r="I1480" s="880"/>
      <c r="J1480" s="881"/>
      <c r="K1480" s="880"/>
      <c r="L1480" s="880"/>
      <c r="M1480" s="880"/>
      <c r="N1480" s="880"/>
      <c r="O1480" s="884"/>
      <c r="P1480" s="885"/>
    </row>
    <row r="1481" spans="1:16" ht="25.15" customHeight="1" x14ac:dyDescent="0.15">
      <c r="A1481" s="886"/>
      <c r="B1481" s="887"/>
      <c r="C1481" s="887"/>
      <c r="D1481" s="887"/>
      <c r="E1481" s="887"/>
      <c r="F1481" s="888"/>
      <c r="G1481" s="878"/>
      <c r="H1481" s="879"/>
      <c r="I1481" s="880"/>
      <c r="J1481" s="881"/>
      <c r="K1481" s="880"/>
      <c r="L1481" s="880"/>
      <c r="M1481" s="880"/>
      <c r="N1481" s="880"/>
      <c r="O1481" s="884"/>
      <c r="P1481" s="885"/>
    </row>
    <row r="1482" spans="1:16" ht="25.15" customHeight="1" x14ac:dyDescent="0.15">
      <c r="A1482" s="886"/>
      <c r="B1482" s="887"/>
      <c r="C1482" s="887"/>
      <c r="D1482" s="887"/>
      <c r="E1482" s="887"/>
      <c r="F1482" s="888"/>
      <c r="G1482" s="878"/>
      <c r="H1482" s="879"/>
      <c r="I1482" s="880"/>
      <c r="J1482" s="881"/>
      <c r="K1482" s="880"/>
      <c r="L1482" s="880"/>
      <c r="M1482" s="880"/>
      <c r="N1482" s="880"/>
      <c r="O1482" s="884"/>
      <c r="P1482" s="885"/>
    </row>
    <row r="1483" spans="1:16" ht="25.15" customHeight="1" x14ac:dyDescent="0.15">
      <c r="A1483" s="886"/>
      <c r="B1483" s="887"/>
      <c r="C1483" s="887"/>
      <c r="D1483" s="887"/>
      <c r="E1483" s="887"/>
      <c r="F1483" s="888"/>
      <c r="G1483" s="878"/>
      <c r="H1483" s="879"/>
      <c r="I1483" s="880"/>
      <c r="J1483" s="881"/>
      <c r="K1483" s="880"/>
      <c r="L1483" s="880"/>
      <c r="M1483" s="880"/>
      <c r="N1483" s="880"/>
      <c r="O1483" s="884"/>
      <c r="P1483" s="885"/>
    </row>
    <row r="1484" spans="1:16" ht="25.15" customHeight="1" x14ac:dyDescent="0.15">
      <c r="A1484" s="886"/>
      <c r="B1484" s="887"/>
      <c r="C1484" s="887"/>
      <c r="D1484" s="887"/>
      <c r="E1484" s="887"/>
      <c r="F1484" s="888"/>
      <c r="G1484" s="878"/>
      <c r="H1484" s="879"/>
      <c r="I1484" s="880"/>
      <c r="J1484" s="881"/>
      <c r="K1484" s="880"/>
      <c r="L1484" s="880"/>
      <c r="M1484" s="880"/>
      <c r="N1484" s="880"/>
      <c r="O1484" s="884"/>
      <c r="P1484" s="885"/>
    </row>
    <row r="1485" spans="1:16" ht="25.15" customHeight="1" x14ac:dyDescent="0.15">
      <c r="A1485" s="886"/>
      <c r="B1485" s="887"/>
      <c r="C1485" s="887"/>
      <c r="D1485" s="887"/>
      <c r="E1485" s="887"/>
      <c r="F1485" s="888"/>
      <c r="G1485" s="878"/>
      <c r="H1485" s="879"/>
      <c r="I1485" s="880"/>
      <c r="J1485" s="881"/>
      <c r="K1485" s="880"/>
      <c r="L1485" s="880"/>
      <c r="M1485" s="880"/>
      <c r="N1485" s="880"/>
      <c r="O1485" s="884"/>
      <c r="P1485" s="885"/>
    </row>
    <row r="1486" spans="1:16" ht="25.15" customHeight="1" x14ac:dyDescent="0.15">
      <c r="A1486" s="886"/>
      <c r="B1486" s="887"/>
      <c r="C1486" s="887"/>
      <c r="D1486" s="887"/>
      <c r="E1486" s="887"/>
      <c r="F1486" s="888"/>
      <c r="G1486" s="878"/>
      <c r="H1486" s="879"/>
      <c r="I1486" s="880"/>
      <c r="J1486" s="881"/>
      <c r="K1486" s="880"/>
      <c r="L1486" s="880"/>
      <c r="M1486" s="880"/>
      <c r="N1486" s="880"/>
      <c r="O1486" s="884"/>
      <c r="P1486" s="885"/>
    </row>
    <row r="1487" spans="1:16" ht="25.15" customHeight="1" x14ac:dyDescent="0.15">
      <c r="A1487" s="886"/>
      <c r="B1487" s="887"/>
      <c r="C1487" s="887"/>
      <c r="D1487" s="887"/>
      <c r="E1487" s="887"/>
      <c r="F1487" s="888"/>
      <c r="G1487" s="878"/>
      <c r="H1487" s="879"/>
      <c r="I1487" s="880"/>
      <c r="J1487" s="881"/>
      <c r="K1487" s="880"/>
      <c r="L1487" s="880"/>
      <c r="M1487" s="880"/>
      <c r="N1487" s="880"/>
      <c r="O1487" s="884"/>
      <c r="P1487" s="885"/>
    </row>
    <row r="1488" spans="1:16" ht="25.15" customHeight="1" x14ac:dyDescent="0.15">
      <c r="A1488" s="886"/>
      <c r="B1488" s="887"/>
      <c r="C1488" s="887"/>
      <c r="D1488" s="887"/>
      <c r="E1488" s="887"/>
      <c r="F1488" s="888"/>
      <c r="G1488" s="878"/>
      <c r="H1488" s="879"/>
      <c r="I1488" s="880"/>
      <c r="J1488" s="881"/>
      <c r="K1488" s="880"/>
      <c r="L1488" s="880"/>
      <c r="M1488" s="880"/>
      <c r="N1488" s="880"/>
      <c r="O1488" s="884"/>
      <c r="P1488" s="885"/>
    </row>
    <row r="1489" spans="1:16" ht="25.15" customHeight="1" x14ac:dyDescent="0.15">
      <c r="A1489" s="886"/>
      <c r="B1489" s="887"/>
      <c r="C1489" s="887"/>
      <c r="D1489" s="887"/>
      <c r="E1489" s="887"/>
      <c r="F1489" s="888"/>
      <c r="G1489" s="878"/>
      <c r="H1489" s="879"/>
      <c r="I1489" s="880"/>
      <c r="J1489" s="881"/>
      <c r="K1489" s="880"/>
      <c r="L1489" s="880"/>
      <c r="M1489" s="880"/>
      <c r="N1489" s="880"/>
      <c r="O1489" s="884"/>
      <c r="P1489" s="885"/>
    </row>
    <row r="1490" spans="1:16" ht="25.15" customHeight="1" x14ac:dyDescent="0.15">
      <c r="A1490" s="886"/>
      <c r="B1490" s="887"/>
      <c r="C1490" s="887"/>
      <c r="D1490" s="887"/>
      <c r="E1490" s="887"/>
      <c r="F1490" s="888"/>
      <c r="G1490" s="878"/>
      <c r="H1490" s="879"/>
      <c r="I1490" s="880"/>
      <c r="J1490" s="881"/>
      <c r="K1490" s="880"/>
      <c r="L1490" s="880"/>
      <c r="M1490" s="880"/>
      <c r="N1490" s="880"/>
      <c r="O1490" s="884"/>
      <c r="P1490" s="885"/>
    </row>
    <row r="1491" spans="1:16" ht="25.15" customHeight="1" x14ac:dyDescent="0.15">
      <c r="A1491" s="886"/>
      <c r="B1491" s="887"/>
      <c r="C1491" s="887"/>
      <c r="D1491" s="887"/>
      <c r="E1491" s="887"/>
      <c r="F1491" s="888"/>
      <c r="G1491" s="878"/>
      <c r="H1491" s="879"/>
      <c r="I1491" s="880"/>
      <c r="J1491" s="881"/>
      <c r="K1491" s="880"/>
      <c r="L1491" s="880"/>
      <c r="M1491" s="880"/>
      <c r="N1491" s="880"/>
      <c r="O1491" s="884"/>
      <c r="P1491" s="885"/>
    </row>
    <row r="1492" spans="1:16" ht="25.15" customHeight="1" x14ac:dyDescent="0.15">
      <c r="A1492" s="886"/>
      <c r="B1492" s="887"/>
      <c r="C1492" s="887"/>
      <c r="D1492" s="887"/>
      <c r="E1492" s="887"/>
      <c r="F1492" s="888"/>
      <c r="G1492" s="878"/>
      <c r="H1492" s="879"/>
      <c r="I1492" s="880"/>
      <c r="J1492" s="881"/>
      <c r="K1492" s="880"/>
      <c r="L1492" s="880"/>
      <c r="M1492" s="880"/>
      <c r="N1492" s="880"/>
      <c r="O1492" s="884"/>
      <c r="P1492" s="885"/>
    </row>
    <row r="1493" spans="1:16" ht="25.15" customHeight="1" x14ac:dyDescent="0.15">
      <c r="A1493" s="886"/>
      <c r="B1493" s="887"/>
      <c r="C1493" s="887"/>
      <c r="D1493" s="887"/>
      <c r="E1493" s="887"/>
      <c r="F1493" s="888"/>
      <c r="G1493" s="878"/>
      <c r="H1493" s="879"/>
      <c r="I1493" s="880"/>
      <c r="J1493" s="881"/>
      <c r="K1493" s="880"/>
      <c r="L1493" s="880"/>
      <c r="M1493" s="880"/>
      <c r="N1493" s="880"/>
      <c r="O1493" s="884"/>
      <c r="P1493" s="885"/>
    </row>
    <row r="1494" spans="1:16" ht="25.15" customHeight="1" x14ac:dyDescent="0.15">
      <c r="A1494" s="886"/>
      <c r="B1494" s="887"/>
      <c r="C1494" s="887"/>
      <c r="D1494" s="887"/>
      <c r="E1494" s="887"/>
      <c r="F1494" s="888"/>
      <c r="G1494" s="878"/>
      <c r="H1494" s="879"/>
      <c r="I1494" s="880"/>
      <c r="J1494" s="881"/>
      <c r="K1494" s="880"/>
      <c r="L1494" s="880"/>
      <c r="M1494" s="880"/>
      <c r="N1494" s="880"/>
      <c r="O1494" s="884"/>
      <c r="P1494" s="885"/>
    </row>
    <row r="1495" spans="1:16" ht="25.15" customHeight="1" x14ac:dyDescent="0.15">
      <c r="A1495" s="886"/>
      <c r="B1495" s="887"/>
      <c r="C1495" s="887"/>
      <c r="D1495" s="887"/>
      <c r="E1495" s="887"/>
      <c r="F1495" s="888"/>
      <c r="G1495" s="878"/>
      <c r="H1495" s="879"/>
      <c r="I1495" s="880"/>
      <c r="J1495" s="881"/>
      <c r="K1495" s="880"/>
      <c r="L1495" s="880"/>
      <c r="M1495" s="880"/>
      <c r="N1495" s="880"/>
      <c r="O1495" s="884"/>
      <c r="P1495" s="885"/>
    </row>
    <row r="1496" spans="1:16" ht="25.15" customHeight="1" x14ac:dyDescent="0.15">
      <c r="A1496" s="886"/>
      <c r="B1496" s="887"/>
      <c r="C1496" s="887"/>
      <c r="D1496" s="887"/>
      <c r="E1496" s="887"/>
      <c r="F1496" s="888"/>
      <c r="G1496" s="878"/>
      <c r="H1496" s="879"/>
      <c r="I1496" s="880"/>
      <c r="J1496" s="881"/>
      <c r="K1496" s="880"/>
      <c r="L1496" s="880"/>
      <c r="M1496" s="880"/>
      <c r="N1496" s="880"/>
      <c r="O1496" s="884"/>
      <c r="P1496" s="885"/>
    </row>
    <row r="1497" spans="1:16" ht="25.15" customHeight="1" x14ac:dyDescent="0.15">
      <c r="A1497" s="886"/>
      <c r="B1497" s="887"/>
      <c r="C1497" s="887"/>
      <c r="D1497" s="887"/>
      <c r="E1497" s="887"/>
      <c r="F1497" s="888"/>
      <c r="G1497" s="878"/>
      <c r="H1497" s="879"/>
      <c r="I1497" s="880"/>
      <c r="J1497" s="881"/>
      <c r="K1497" s="880"/>
      <c r="L1497" s="880"/>
      <c r="M1497" s="880"/>
      <c r="N1497" s="880"/>
      <c r="O1497" s="884"/>
      <c r="P1497" s="885"/>
    </row>
    <row r="1498" spans="1:16" ht="25.15" customHeight="1" x14ac:dyDescent="0.15">
      <c r="A1498" s="886"/>
      <c r="B1498" s="887"/>
      <c r="C1498" s="887"/>
      <c r="D1498" s="887"/>
      <c r="E1498" s="887"/>
      <c r="F1498" s="888"/>
      <c r="G1498" s="878"/>
      <c r="H1498" s="879"/>
      <c r="I1498" s="880"/>
      <c r="J1498" s="881"/>
      <c r="K1498" s="880"/>
      <c r="L1498" s="880"/>
      <c r="M1498" s="880"/>
      <c r="N1498" s="880"/>
      <c r="O1498" s="884"/>
      <c r="P1498" s="885"/>
    </row>
    <row r="1499" spans="1:16" ht="25.15" customHeight="1" x14ac:dyDescent="0.15">
      <c r="A1499" s="886"/>
      <c r="B1499" s="887"/>
      <c r="C1499" s="887"/>
      <c r="D1499" s="887"/>
      <c r="E1499" s="887"/>
      <c r="F1499" s="888"/>
      <c r="G1499" s="878"/>
      <c r="H1499" s="879"/>
      <c r="I1499" s="880"/>
      <c r="J1499" s="881"/>
      <c r="K1499" s="880"/>
      <c r="L1499" s="880"/>
      <c r="M1499" s="880"/>
      <c r="N1499" s="880"/>
      <c r="O1499" s="884"/>
      <c r="P1499" s="885"/>
    </row>
    <row r="1500" spans="1:16" ht="25.15" customHeight="1" x14ac:dyDescent="0.15">
      <c r="A1500" s="886"/>
      <c r="B1500" s="887"/>
      <c r="C1500" s="887"/>
      <c r="D1500" s="887"/>
      <c r="E1500" s="887"/>
      <c r="F1500" s="888"/>
      <c r="G1500" s="878"/>
      <c r="H1500" s="879"/>
      <c r="I1500" s="880"/>
      <c r="J1500" s="881"/>
      <c r="K1500" s="880"/>
      <c r="L1500" s="880"/>
      <c r="M1500" s="880"/>
      <c r="N1500" s="880"/>
      <c r="O1500" s="884"/>
      <c r="P1500" s="885"/>
    </row>
    <row r="1501" spans="1:16" ht="25.15" customHeight="1" x14ac:dyDescent="0.15">
      <c r="A1501" s="886"/>
      <c r="B1501" s="887"/>
      <c r="C1501" s="887"/>
      <c r="D1501" s="887"/>
      <c r="E1501" s="887"/>
      <c r="F1501" s="888"/>
      <c r="G1501" s="878"/>
      <c r="H1501" s="879"/>
      <c r="I1501" s="880"/>
      <c r="J1501" s="881"/>
      <c r="K1501" s="880"/>
      <c r="L1501" s="880"/>
      <c r="M1501" s="880"/>
      <c r="N1501" s="880"/>
      <c r="O1501" s="884"/>
      <c r="P1501" s="885"/>
    </row>
    <row r="1502" spans="1:16" ht="25.15" customHeight="1" x14ac:dyDescent="0.15">
      <c r="A1502" s="886"/>
      <c r="B1502" s="887"/>
      <c r="C1502" s="887"/>
      <c r="D1502" s="887"/>
      <c r="E1502" s="887"/>
      <c r="F1502" s="888"/>
      <c r="G1502" s="878"/>
      <c r="H1502" s="879"/>
      <c r="I1502" s="880"/>
      <c r="J1502" s="881"/>
      <c r="K1502" s="880"/>
      <c r="L1502" s="880"/>
      <c r="M1502" s="880"/>
      <c r="N1502" s="880"/>
      <c r="O1502" s="884"/>
      <c r="P1502" s="885"/>
    </row>
    <row r="1503" spans="1:16" ht="25.15" customHeight="1" x14ac:dyDescent="0.15">
      <c r="A1503" s="886"/>
      <c r="B1503" s="887"/>
      <c r="C1503" s="887"/>
      <c r="D1503" s="887"/>
      <c r="E1503" s="887"/>
      <c r="F1503" s="888"/>
      <c r="G1503" s="878"/>
      <c r="H1503" s="879"/>
      <c r="I1503" s="880"/>
      <c r="J1503" s="881"/>
      <c r="K1503" s="880"/>
      <c r="L1503" s="880"/>
      <c r="M1503" s="880"/>
      <c r="N1503" s="880"/>
      <c r="O1503" s="884"/>
      <c r="P1503" s="885"/>
    </row>
    <row r="1504" spans="1:16" ht="25.15" customHeight="1" x14ac:dyDescent="0.15">
      <c r="A1504" s="886"/>
      <c r="B1504" s="887"/>
      <c r="C1504" s="887"/>
      <c r="D1504" s="887"/>
      <c r="E1504" s="887"/>
      <c r="F1504" s="888"/>
      <c r="G1504" s="878"/>
      <c r="H1504" s="879"/>
      <c r="I1504" s="880"/>
      <c r="J1504" s="881"/>
      <c r="K1504" s="880"/>
      <c r="L1504" s="880"/>
      <c r="M1504" s="880"/>
      <c r="N1504" s="880"/>
      <c r="O1504" s="884"/>
      <c r="P1504" s="885"/>
    </row>
    <row r="1505" spans="1:16" ht="25.15" customHeight="1" x14ac:dyDescent="0.15">
      <c r="A1505" s="886"/>
      <c r="B1505" s="887"/>
      <c r="C1505" s="887"/>
      <c r="D1505" s="887"/>
      <c r="E1505" s="887"/>
      <c r="F1505" s="888"/>
      <c r="G1505" s="878"/>
      <c r="H1505" s="879"/>
      <c r="I1505" s="880"/>
      <c r="J1505" s="881"/>
      <c r="K1505" s="880"/>
      <c r="L1505" s="880"/>
      <c r="M1505" s="880"/>
      <c r="N1505" s="880"/>
      <c r="O1505" s="884"/>
      <c r="P1505" s="885"/>
    </row>
    <row r="1506" spans="1:16" ht="25.15" customHeight="1" x14ac:dyDescent="0.15">
      <c r="A1506" s="886"/>
      <c r="B1506" s="887"/>
      <c r="C1506" s="887"/>
      <c r="D1506" s="887"/>
      <c r="E1506" s="887"/>
      <c r="F1506" s="888"/>
      <c r="G1506" s="878"/>
      <c r="H1506" s="879"/>
      <c r="I1506" s="880"/>
      <c r="J1506" s="881"/>
      <c r="K1506" s="880"/>
      <c r="L1506" s="880"/>
      <c r="M1506" s="880"/>
      <c r="N1506" s="880"/>
      <c r="O1506" s="884"/>
      <c r="P1506" s="885"/>
    </row>
    <row r="1507" spans="1:16" ht="25.15" customHeight="1" x14ac:dyDescent="0.15">
      <c r="A1507" s="886"/>
      <c r="B1507" s="887"/>
      <c r="C1507" s="887"/>
      <c r="D1507" s="887"/>
      <c r="E1507" s="887"/>
      <c r="F1507" s="888"/>
      <c r="G1507" s="878"/>
      <c r="H1507" s="879"/>
      <c r="I1507" s="880"/>
      <c r="J1507" s="881"/>
      <c r="K1507" s="880"/>
      <c r="L1507" s="880"/>
      <c r="M1507" s="880"/>
      <c r="N1507" s="880"/>
      <c r="O1507" s="884"/>
      <c r="P1507" s="885"/>
    </row>
    <row r="1508" spans="1:16" ht="25.15" customHeight="1" x14ac:dyDescent="0.15">
      <c r="A1508" s="886"/>
      <c r="B1508" s="887"/>
      <c r="C1508" s="887"/>
      <c r="D1508" s="887"/>
      <c r="E1508" s="887"/>
      <c r="F1508" s="888"/>
      <c r="G1508" s="878"/>
      <c r="H1508" s="879"/>
      <c r="I1508" s="880"/>
      <c r="J1508" s="881"/>
      <c r="K1508" s="880"/>
      <c r="L1508" s="880"/>
      <c r="M1508" s="880"/>
      <c r="N1508" s="880"/>
      <c r="O1508" s="884"/>
      <c r="P1508" s="885"/>
    </row>
    <row r="1509" spans="1:16" ht="25.15" customHeight="1" x14ac:dyDescent="0.15">
      <c r="A1509" s="886"/>
      <c r="B1509" s="887"/>
      <c r="C1509" s="887"/>
      <c r="D1509" s="887"/>
      <c r="E1509" s="887"/>
      <c r="F1509" s="888"/>
      <c r="G1509" s="878"/>
      <c r="H1509" s="879"/>
      <c r="I1509" s="880"/>
      <c r="J1509" s="881"/>
      <c r="K1509" s="880"/>
      <c r="L1509" s="880"/>
      <c r="M1509" s="880"/>
      <c r="N1509" s="880"/>
      <c r="O1509" s="884"/>
      <c r="P1509" s="885"/>
    </row>
    <row r="1510" spans="1:16" ht="25.15" customHeight="1" x14ac:dyDescent="0.15">
      <c r="A1510" s="886"/>
      <c r="B1510" s="887"/>
      <c r="C1510" s="887"/>
      <c r="D1510" s="887"/>
      <c r="E1510" s="887"/>
      <c r="F1510" s="888"/>
      <c r="G1510" s="878"/>
      <c r="H1510" s="879"/>
      <c r="I1510" s="880"/>
      <c r="J1510" s="881"/>
      <c r="K1510" s="880"/>
      <c r="L1510" s="880"/>
      <c r="M1510" s="880"/>
      <c r="N1510" s="880"/>
      <c r="O1510" s="884"/>
      <c r="P1510" s="885"/>
    </row>
    <row r="1511" spans="1:16" ht="25.15" customHeight="1" x14ac:dyDescent="0.15">
      <c r="A1511" s="886"/>
      <c r="B1511" s="887"/>
      <c r="C1511" s="887"/>
      <c r="D1511" s="887"/>
      <c r="E1511" s="887"/>
      <c r="F1511" s="888"/>
      <c r="G1511" s="878"/>
      <c r="H1511" s="879"/>
      <c r="I1511" s="880"/>
      <c r="J1511" s="881"/>
      <c r="K1511" s="880"/>
      <c r="L1511" s="880"/>
      <c r="M1511" s="880"/>
      <c r="N1511" s="880"/>
      <c r="O1511" s="884"/>
      <c r="P1511" s="885"/>
    </row>
    <row r="1512" spans="1:16" ht="25.15" customHeight="1" x14ac:dyDescent="0.15">
      <c r="A1512" s="886"/>
      <c r="B1512" s="887"/>
      <c r="C1512" s="887"/>
      <c r="D1512" s="887"/>
      <c r="E1512" s="887"/>
      <c r="F1512" s="888"/>
      <c r="G1512" s="878"/>
      <c r="H1512" s="879"/>
      <c r="I1512" s="880"/>
      <c r="J1512" s="881"/>
      <c r="K1512" s="880"/>
      <c r="L1512" s="880"/>
      <c r="M1512" s="880"/>
      <c r="N1512" s="880"/>
      <c r="O1512" s="884"/>
      <c r="P1512" s="885"/>
    </row>
    <row r="1513" spans="1:16" ht="25.15" customHeight="1" x14ac:dyDescent="0.15">
      <c r="A1513" s="886"/>
      <c r="B1513" s="887"/>
      <c r="C1513" s="887"/>
      <c r="D1513" s="887"/>
      <c r="E1513" s="887"/>
      <c r="F1513" s="888"/>
      <c r="G1513" s="878"/>
      <c r="H1513" s="879"/>
      <c r="I1513" s="880"/>
      <c r="J1513" s="881"/>
      <c r="K1513" s="880"/>
      <c r="L1513" s="880"/>
      <c r="M1513" s="880"/>
      <c r="N1513" s="880"/>
      <c r="O1513" s="884"/>
      <c r="P1513" s="885"/>
    </row>
    <row r="1514" spans="1:16" ht="25.15" customHeight="1" x14ac:dyDescent="0.15">
      <c r="A1514" s="886"/>
      <c r="B1514" s="887"/>
      <c r="C1514" s="887"/>
      <c r="D1514" s="887"/>
      <c r="E1514" s="887"/>
      <c r="F1514" s="888"/>
      <c r="G1514" s="878"/>
      <c r="H1514" s="879"/>
      <c r="I1514" s="880"/>
      <c r="J1514" s="881"/>
      <c r="K1514" s="880"/>
      <c r="L1514" s="880"/>
      <c r="M1514" s="880"/>
      <c r="N1514" s="880"/>
      <c r="O1514" s="884"/>
      <c r="P1514" s="885"/>
    </row>
    <row r="1515" spans="1:16" ht="25.15" customHeight="1" x14ac:dyDescent="0.15">
      <c r="A1515" s="886"/>
      <c r="B1515" s="887"/>
      <c r="C1515" s="887"/>
      <c r="D1515" s="887"/>
      <c r="E1515" s="887"/>
      <c r="F1515" s="888"/>
      <c r="G1515" s="878"/>
      <c r="H1515" s="879"/>
      <c r="I1515" s="880"/>
      <c r="J1515" s="881"/>
      <c r="K1515" s="880"/>
      <c r="L1515" s="880"/>
      <c r="M1515" s="880"/>
      <c r="N1515" s="880"/>
      <c r="O1515" s="884"/>
      <c r="P1515" s="885"/>
    </row>
    <row r="1516" spans="1:16" ht="25.15" customHeight="1" x14ac:dyDescent="0.15">
      <c r="A1516" s="886"/>
      <c r="B1516" s="887"/>
      <c r="C1516" s="887"/>
      <c r="D1516" s="887"/>
      <c r="E1516" s="887"/>
      <c r="F1516" s="888"/>
      <c r="G1516" s="878"/>
      <c r="H1516" s="879"/>
      <c r="I1516" s="880"/>
      <c r="J1516" s="881"/>
      <c r="K1516" s="880"/>
      <c r="L1516" s="880"/>
      <c r="M1516" s="880"/>
      <c r="N1516" s="880"/>
      <c r="O1516" s="884"/>
      <c r="P1516" s="885"/>
    </row>
    <row r="1517" spans="1:16" ht="25.15" customHeight="1" x14ac:dyDescent="0.15">
      <c r="A1517" s="886"/>
      <c r="B1517" s="887"/>
      <c r="C1517" s="887"/>
      <c r="D1517" s="887"/>
      <c r="E1517" s="887"/>
      <c r="F1517" s="888"/>
      <c r="G1517" s="878"/>
      <c r="H1517" s="879"/>
      <c r="I1517" s="880"/>
      <c r="J1517" s="881"/>
      <c r="K1517" s="880"/>
      <c r="L1517" s="880"/>
      <c r="M1517" s="880"/>
      <c r="N1517" s="880"/>
      <c r="O1517" s="884"/>
      <c r="P1517" s="885"/>
    </row>
    <row r="1518" spans="1:16" ht="25.15" customHeight="1" x14ac:dyDescent="0.15">
      <c r="A1518" s="886"/>
      <c r="B1518" s="887"/>
      <c r="C1518" s="887"/>
      <c r="D1518" s="887"/>
      <c r="E1518" s="887"/>
      <c r="F1518" s="888"/>
      <c r="G1518" s="878"/>
      <c r="H1518" s="879"/>
      <c r="I1518" s="880"/>
      <c r="J1518" s="881"/>
      <c r="K1518" s="880"/>
      <c r="L1518" s="880"/>
      <c r="M1518" s="880"/>
      <c r="N1518" s="880"/>
      <c r="O1518" s="884"/>
      <c r="P1518" s="885"/>
    </row>
    <row r="1519" spans="1:16" ht="25.15" customHeight="1" x14ac:dyDescent="0.15">
      <c r="A1519" s="886"/>
      <c r="B1519" s="887"/>
      <c r="C1519" s="887"/>
      <c r="D1519" s="887"/>
      <c r="E1519" s="887"/>
      <c r="F1519" s="888"/>
      <c r="G1519" s="878"/>
      <c r="H1519" s="879"/>
      <c r="I1519" s="880"/>
      <c r="J1519" s="881"/>
      <c r="K1519" s="880"/>
      <c r="L1519" s="880"/>
      <c r="M1519" s="880"/>
      <c r="N1519" s="880"/>
      <c r="O1519" s="884"/>
      <c r="P1519" s="885"/>
    </row>
    <row r="1520" spans="1:16" ht="25.15" customHeight="1" x14ac:dyDescent="0.15">
      <c r="A1520" s="886"/>
      <c r="B1520" s="887"/>
      <c r="C1520" s="887"/>
      <c r="D1520" s="887"/>
      <c r="E1520" s="887"/>
      <c r="F1520" s="888"/>
      <c r="G1520" s="878"/>
      <c r="H1520" s="879"/>
      <c r="I1520" s="880"/>
      <c r="J1520" s="881"/>
      <c r="K1520" s="880"/>
      <c r="L1520" s="880"/>
      <c r="M1520" s="880"/>
      <c r="N1520" s="880"/>
      <c r="O1520" s="884"/>
      <c r="P1520" s="885"/>
    </row>
    <row r="1521" spans="1:16" ht="25.15" customHeight="1" x14ac:dyDescent="0.15">
      <c r="A1521" s="886"/>
      <c r="B1521" s="887"/>
      <c r="C1521" s="887"/>
      <c r="D1521" s="887"/>
      <c r="E1521" s="887"/>
      <c r="F1521" s="888"/>
      <c r="G1521" s="878"/>
      <c r="H1521" s="879"/>
      <c r="I1521" s="880"/>
      <c r="J1521" s="881"/>
      <c r="K1521" s="880"/>
      <c r="L1521" s="880"/>
      <c r="M1521" s="880"/>
      <c r="N1521" s="880"/>
      <c r="O1521" s="884"/>
      <c r="P1521" s="885"/>
    </row>
    <row r="1522" spans="1:16" ht="25.15" customHeight="1" x14ac:dyDescent="0.15">
      <c r="A1522" s="886"/>
      <c r="B1522" s="887"/>
      <c r="C1522" s="887"/>
      <c r="D1522" s="887"/>
      <c r="E1522" s="887"/>
      <c r="F1522" s="888"/>
      <c r="G1522" s="878"/>
      <c r="H1522" s="879"/>
      <c r="I1522" s="880"/>
      <c r="J1522" s="881"/>
      <c r="K1522" s="880"/>
      <c r="L1522" s="880"/>
      <c r="M1522" s="880"/>
      <c r="N1522" s="880"/>
      <c r="O1522" s="884"/>
      <c r="P1522" s="885"/>
    </row>
    <row r="1523" spans="1:16" ht="25.15" customHeight="1" x14ac:dyDescent="0.15">
      <c r="A1523" s="886"/>
      <c r="B1523" s="887"/>
      <c r="C1523" s="887"/>
      <c r="D1523" s="887"/>
      <c r="E1523" s="887"/>
      <c r="F1523" s="888"/>
      <c r="G1523" s="878"/>
      <c r="H1523" s="879"/>
      <c r="I1523" s="880"/>
      <c r="J1523" s="881"/>
      <c r="K1523" s="880"/>
      <c r="L1523" s="880"/>
      <c r="M1523" s="880"/>
      <c r="N1523" s="880"/>
      <c r="O1523" s="884"/>
      <c r="P1523" s="885"/>
    </row>
    <row r="1524" spans="1:16" ht="25.15" customHeight="1" x14ac:dyDescent="0.15">
      <c r="A1524" s="886"/>
      <c r="B1524" s="887"/>
      <c r="C1524" s="887"/>
      <c r="D1524" s="887"/>
      <c r="E1524" s="887"/>
      <c r="F1524" s="888"/>
      <c r="G1524" s="878"/>
      <c r="H1524" s="879"/>
      <c r="I1524" s="880"/>
      <c r="J1524" s="881"/>
      <c r="K1524" s="880"/>
      <c r="L1524" s="880"/>
      <c r="M1524" s="880"/>
      <c r="N1524" s="880"/>
      <c r="O1524" s="884"/>
      <c r="P1524" s="885"/>
    </row>
    <row r="1525" spans="1:16" ht="25.15" customHeight="1" x14ac:dyDescent="0.15">
      <c r="A1525" s="886"/>
      <c r="B1525" s="887"/>
      <c r="C1525" s="887"/>
      <c r="D1525" s="887"/>
      <c r="E1525" s="887"/>
      <c r="F1525" s="888"/>
      <c r="G1525" s="878"/>
      <c r="H1525" s="879"/>
      <c r="I1525" s="880"/>
      <c r="J1525" s="881"/>
      <c r="K1525" s="880"/>
      <c r="L1525" s="880"/>
      <c r="M1525" s="880"/>
      <c r="N1525" s="880"/>
      <c r="O1525" s="884"/>
      <c r="P1525" s="885"/>
    </row>
    <row r="1526" spans="1:16" ht="25.15" customHeight="1" x14ac:dyDescent="0.15">
      <c r="A1526" s="886"/>
      <c r="B1526" s="887"/>
      <c r="C1526" s="887"/>
      <c r="D1526" s="887"/>
      <c r="E1526" s="887"/>
      <c r="F1526" s="888"/>
      <c r="G1526" s="878"/>
      <c r="H1526" s="879"/>
      <c r="I1526" s="880"/>
      <c r="J1526" s="881"/>
      <c r="K1526" s="880"/>
      <c r="L1526" s="880"/>
      <c r="M1526" s="880"/>
      <c r="N1526" s="880"/>
      <c r="O1526" s="884"/>
      <c r="P1526" s="885"/>
    </row>
    <row r="1527" spans="1:16" ht="25.15" customHeight="1" x14ac:dyDescent="0.15">
      <c r="A1527" s="886"/>
      <c r="B1527" s="887"/>
      <c r="C1527" s="887"/>
      <c r="D1527" s="887"/>
      <c r="E1527" s="887"/>
      <c r="F1527" s="888"/>
      <c r="G1527" s="878"/>
      <c r="H1527" s="879"/>
      <c r="I1527" s="880"/>
      <c r="J1527" s="881"/>
      <c r="K1527" s="880"/>
      <c r="L1527" s="880"/>
      <c r="M1527" s="880"/>
      <c r="N1527" s="880"/>
      <c r="O1527" s="884"/>
      <c r="P1527" s="885"/>
    </row>
    <row r="1528" spans="1:16" ht="25.15" customHeight="1" x14ac:dyDescent="0.15">
      <c r="A1528" s="886"/>
      <c r="B1528" s="887"/>
      <c r="C1528" s="887"/>
      <c r="D1528" s="887"/>
      <c r="E1528" s="887"/>
      <c r="F1528" s="888"/>
      <c r="G1528" s="878"/>
      <c r="H1528" s="879"/>
      <c r="I1528" s="880"/>
      <c r="J1528" s="881"/>
      <c r="K1528" s="880"/>
      <c r="L1528" s="880"/>
      <c r="M1528" s="880"/>
      <c r="N1528" s="880"/>
      <c r="O1528" s="884"/>
      <c r="P1528" s="885"/>
    </row>
    <row r="1529" spans="1:16" ht="25.15" customHeight="1" x14ac:dyDescent="0.15">
      <c r="A1529" s="886"/>
      <c r="B1529" s="887"/>
      <c r="C1529" s="887"/>
      <c r="D1529" s="887"/>
      <c r="E1529" s="887"/>
      <c r="F1529" s="888"/>
      <c r="G1529" s="878"/>
      <c r="H1529" s="879"/>
      <c r="I1529" s="880"/>
      <c r="J1529" s="881"/>
      <c r="K1529" s="880"/>
      <c r="L1529" s="880"/>
      <c r="M1529" s="880"/>
      <c r="N1529" s="880"/>
      <c r="O1529" s="884"/>
      <c r="P1529" s="885"/>
    </row>
    <row r="1530" spans="1:16" ht="25.15" customHeight="1" x14ac:dyDescent="0.15">
      <c r="A1530" s="886"/>
      <c r="B1530" s="887"/>
      <c r="C1530" s="887"/>
      <c r="D1530" s="887"/>
      <c r="E1530" s="887"/>
      <c r="F1530" s="888"/>
      <c r="G1530" s="878"/>
      <c r="H1530" s="879"/>
      <c r="I1530" s="880"/>
      <c r="J1530" s="881"/>
      <c r="K1530" s="880"/>
      <c r="L1530" s="880"/>
      <c r="M1530" s="880"/>
      <c r="N1530" s="880"/>
      <c r="O1530" s="884"/>
      <c r="P1530" s="885"/>
    </row>
    <row r="1531" spans="1:16" ht="25.15" customHeight="1" x14ac:dyDescent="0.15">
      <c r="A1531" s="886"/>
      <c r="B1531" s="887"/>
      <c r="C1531" s="887"/>
      <c r="D1531" s="887"/>
      <c r="E1531" s="887"/>
      <c r="F1531" s="888"/>
      <c r="G1531" s="878"/>
      <c r="H1531" s="879"/>
      <c r="I1531" s="880"/>
      <c r="J1531" s="881"/>
      <c r="K1531" s="880"/>
      <c r="L1531" s="880"/>
      <c r="M1531" s="880"/>
      <c r="N1531" s="880"/>
      <c r="O1531" s="884"/>
      <c r="P1531" s="885"/>
    </row>
    <row r="1532" spans="1:16" ht="25.15" customHeight="1" x14ac:dyDescent="0.15">
      <c r="A1532" s="886"/>
      <c r="B1532" s="887"/>
      <c r="C1532" s="887"/>
      <c r="D1532" s="887"/>
      <c r="E1532" s="887"/>
      <c r="F1532" s="888"/>
      <c r="G1532" s="878"/>
      <c r="H1532" s="879"/>
      <c r="I1532" s="880"/>
      <c r="J1532" s="881"/>
      <c r="K1532" s="880"/>
      <c r="L1532" s="880"/>
      <c r="M1532" s="880"/>
      <c r="N1532" s="880"/>
      <c r="O1532" s="884"/>
      <c r="P1532" s="885"/>
    </row>
    <row r="1533" spans="1:16" ht="25.15" customHeight="1" x14ac:dyDescent="0.15">
      <c r="A1533" s="886"/>
      <c r="B1533" s="887"/>
      <c r="C1533" s="887"/>
      <c r="D1533" s="887"/>
      <c r="E1533" s="887"/>
      <c r="F1533" s="888"/>
      <c r="G1533" s="878"/>
      <c r="H1533" s="879"/>
      <c r="I1533" s="880"/>
      <c r="J1533" s="881"/>
      <c r="K1533" s="880"/>
      <c r="L1533" s="880"/>
      <c r="M1533" s="880"/>
      <c r="N1533" s="880"/>
      <c r="O1533" s="884"/>
      <c r="P1533" s="885"/>
    </row>
    <row r="1534" spans="1:16" ht="25.15" customHeight="1" x14ac:dyDescent="0.15">
      <c r="A1534" s="886"/>
      <c r="B1534" s="887"/>
      <c r="C1534" s="887"/>
      <c r="D1534" s="887"/>
      <c r="E1534" s="887"/>
      <c r="F1534" s="888"/>
      <c r="G1534" s="878"/>
      <c r="H1534" s="879"/>
      <c r="I1534" s="880"/>
      <c r="J1534" s="881"/>
      <c r="K1534" s="880"/>
      <c r="L1534" s="880"/>
      <c r="M1534" s="880"/>
      <c r="N1534" s="880"/>
      <c r="O1534" s="884"/>
      <c r="P1534" s="885"/>
    </row>
    <row r="1535" spans="1:16" ht="25.15" customHeight="1" x14ac:dyDescent="0.15">
      <c r="A1535" s="886"/>
      <c r="B1535" s="887"/>
      <c r="C1535" s="887"/>
      <c r="D1535" s="887"/>
      <c r="E1535" s="887"/>
      <c r="F1535" s="888"/>
      <c r="G1535" s="878"/>
      <c r="H1535" s="879"/>
      <c r="I1535" s="880"/>
      <c r="J1535" s="881"/>
      <c r="K1535" s="880"/>
      <c r="L1535" s="880"/>
      <c r="M1535" s="880"/>
      <c r="N1535" s="880"/>
      <c r="O1535" s="884"/>
      <c r="P1535" s="885"/>
    </row>
    <row r="1536" spans="1:16" ht="25.15" customHeight="1" x14ac:dyDescent="0.15">
      <c r="A1536" s="886"/>
      <c r="B1536" s="887"/>
      <c r="C1536" s="887"/>
      <c r="D1536" s="887"/>
      <c r="E1536" s="887"/>
      <c r="F1536" s="888"/>
      <c r="G1536" s="878"/>
      <c r="H1536" s="879"/>
      <c r="I1536" s="880"/>
      <c r="J1536" s="881"/>
      <c r="K1536" s="880"/>
      <c r="L1536" s="880"/>
      <c r="M1536" s="880"/>
      <c r="N1536" s="880"/>
      <c r="O1536" s="884"/>
      <c r="P1536" s="885"/>
    </row>
    <row r="1537" spans="1:16" ht="25.15" customHeight="1" x14ac:dyDescent="0.15">
      <c r="A1537" s="886"/>
      <c r="B1537" s="887"/>
      <c r="C1537" s="887"/>
      <c r="D1537" s="887"/>
      <c r="E1537" s="887"/>
      <c r="F1537" s="888"/>
      <c r="G1537" s="878"/>
      <c r="H1537" s="879"/>
      <c r="I1537" s="880"/>
      <c r="J1537" s="881"/>
      <c r="K1537" s="880"/>
      <c r="L1537" s="880"/>
      <c r="M1537" s="880"/>
      <c r="N1537" s="880"/>
      <c r="O1537" s="884"/>
      <c r="P1537" s="885"/>
    </row>
    <row r="1538" spans="1:16" ht="25.15" customHeight="1" x14ac:dyDescent="0.15">
      <c r="A1538" s="886"/>
      <c r="B1538" s="887"/>
      <c r="C1538" s="887"/>
      <c r="D1538" s="887"/>
      <c r="E1538" s="887"/>
      <c r="F1538" s="888"/>
      <c r="G1538" s="878"/>
      <c r="H1538" s="879"/>
      <c r="I1538" s="880"/>
      <c r="J1538" s="881"/>
      <c r="K1538" s="880"/>
      <c r="L1538" s="880"/>
      <c r="M1538" s="880"/>
      <c r="N1538" s="880"/>
      <c r="O1538" s="884"/>
      <c r="P1538" s="885"/>
    </row>
    <row r="1539" spans="1:16" ht="25.15" customHeight="1" x14ac:dyDescent="0.15">
      <c r="A1539" s="886"/>
      <c r="B1539" s="887"/>
      <c r="C1539" s="887"/>
      <c r="D1539" s="887"/>
      <c r="E1539" s="887"/>
      <c r="F1539" s="888"/>
      <c r="G1539" s="878"/>
      <c r="H1539" s="879"/>
      <c r="I1539" s="880"/>
      <c r="J1539" s="881"/>
      <c r="K1539" s="880"/>
      <c r="L1539" s="880"/>
      <c r="M1539" s="880"/>
      <c r="N1539" s="880"/>
      <c r="O1539" s="884"/>
      <c r="P1539" s="885"/>
    </row>
    <row r="1540" spans="1:16" ht="25.15" customHeight="1" x14ac:dyDescent="0.15">
      <c r="A1540" s="886"/>
      <c r="B1540" s="887"/>
      <c r="C1540" s="887"/>
      <c r="D1540" s="887"/>
      <c r="E1540" s="887"/>
      <c r="F1540" s="888"/>
      <c r="G1540" s="878"/>
      <c r="H1540" s="879"/>
      <c r="I1540" s="880"/>
      <c r="J1540" s="881"/>
      <c r="K1540" s="880"/>
      <c r="L1540" s="880"/>
      <c r="M1540" s="880"/>
      <c r="N1540" s="880"/>
      <c r="O1540" s="884"/>
      <c r="P1540" s="885"/>
    </row>
    <row r="1541" spans="1:16" ht="25.15" customHeight="1" x14ac:dyDescent="0.15">
      <c r="A1541" s="886"/>
      <c r="B1541" s="887"/>
      <c r="C1541" s="887"/>
      <c r="D1541" s="887"/>
      <c r="E1541" s="887"/>
      <c r="F1541" s="888"/>
      <c r="G1541" s="878"/>
      <c r="H1541" s="879"/>
      <c r="I1541" s="880"/>
      <c r="J1541" s="881"/>
      <c r="K1541" s="880"/>
      <c r="L1541" s="880"/>
      <c r="M1541" s="880"/>
      <c r="N1541" s="880"/>
      <c r="O1541" s="884"/>
      <c r="P1541" s="885"/>
    </row>
    <row r="1542" spans="1:16" ht="25.15" customHeight="1" x14ac:dyDescent="0.15">
      <c r="A1542" s="886"/>
      <c r="B1542" s="887"/>
      <c r="C1542" s="887"/>
      <c r="D1542" s="887"/>
      <c r="E1542" s="887"/>
      <c r="F1542" s="888"/>
      <c r="G1542" s="878"/>
      <c r="H1542" s="879"/>
      <c r="I1542" s="880"/>
      <c r="J1542" s="881"/>
      <c r="K1542" s="880"/>
      <c r="L1542" s="880"/>
      <c r="M1542" s="880"/>
      <c r="N1542" s="880"/>
      <c r="O1542" s="884"/>
      <c r="P1542" s="885"/>
    </row>
    <row r="1543" spans="1:16" ht="25.15" customHeight="1" x14ac:dyDescent="0.15">
      <c r="A1543" s="886"/>
      <c r="B1543" s="887"/>
      <c r="C1543" s="887"/>
      <c r="D1543" s="887"/>
      <c r="E1543" s="887"/>
      <c r="F1543" s="888"/>
      <c r="G1543" s="878"/>
      <c r="H1543" s="879"/>
      <c r="I1543" s="880"/>
      <c r="J1543" s="881"/>
      <c r="K1543" s="880"/>
      <c r="L1543" s="880"/>
      <c r="M1543" s="880"/>
      <c r="N1543" s="880"/>
      <c r="O1543" s="884"/>
      <c r="P1543" s="885"/>
    </row>
    <row r="1544" spans="1:16" ht="25.15" customHeight="1" x14ac:dyDescent="0.15">
      <c r="A1544" s="886"/>
      <c r="B1544" s="887"/>
      <c r="C1544" s="887"/>
      <c r="D1544" s="887"/>
      <c r="E1544" s="887"/>
      <c r="F1544" s="888"/>
      <c r="G1544" s="878"/>
      <c r="H1544" s="879"/>
      <c r="I1544" s="880"/>
      <c r="J1544" s="881"/>
      <c r="K1544" s="880"/>
      <c r="L1544" s="880"/>
      <c r="M1544" s="880"/>
      <c r="N1544" s="880"/>
      <c r="O1544" s="884"/>
      <c r="P1544" s="885"/>
    </row>
    <row r="1545" spans="1:16" ht="25.15" customHeight="1" x14ac:dyDescent="0.15">
      <c r="A1545" s="886"/>
      <c r="B1545" s="887"/>
      <c r="C1545" s="887"/>
      <c r="D1545" s="887"/>
      <c r="E1545" s="887"/>
      <c r="F1545" s="888"/>
      <c r="G1545" s="878"/>
      <c r="H1545" s="879"/>
      <c r="I1545" s="880"/>
      <c r="J1545" s="881"/>
      <c r="K1545" s="880"/>
      <c r="L1545" s="880"/>
      <c r="M1545" s="880"/>
      <c r="N1545" s="880"/>
      <c r="O1545" s="884"/>
      <c r="P1545" s="885"/>
    </row>
    <row r="1546" spans="1:16" ht="25.15" customHeight="1" x14ac:dyDescent="0.15">
      <c r="A1546" s="886"/>
      <c r="B1546" s="887"/>
      <c r="C1546" s="887"/>
      <c r="D1546" s="887"/>
      <c r="E1546" s="887"/>
      <c r="F1546" s="888"/>
      <c r="G1546" s="878"/>
      <c r="H1546" s="879"/>
      <c r="I1546" s="880"/>
      <c r="J1546" s="881"/>
      <c r="K1546" s="880"/>
      <c r="L1546" s="880"/>
      <c r="M1546" s="880"/>
      <c r="N1546" s="880"/>
      <c r="O1546" s="884"/>
      <c r="P1546" s="885"/>
    </row>
    <row r="1547" spans="1:16" ht="25.15" customHeight="1" x14ac:dyDescent="0.15">
      <c r="A1547" s="886"/>
      <c r="B1547" s="887"/>
      <c r="C1547" s="887"/>
      <c r="D1547" s="887"/>
      <c r="E1547" s="887"/>
      <c r="F1547" s="888"/>
      <c r="G1547" s="878"/>
      <c r="H1547" s="879"/>
      <c r="I1547" s="880"/>
      <c r="J1547" s="881"/>
      <c r="K1547" s="880"/>
      <c r="L1547" s="880"/>
      <c r="M1547" s="880"/>
      <c r="N1547" s="880"/>
      <c r="O1547" s="884"/>
      <c r="P1547" s="885"/>
    </row>
    <row r="1548" spans="1:16" ht="25.15" customHeight="1" x14ac:dyDescent="0.15">
      <c r="A1548" s="886"/>
      <c r="B1548" s="887"/>
      <c r="C1548" s="887"/>
      <c r="D1548" s="887"/>
      <c r="E1548" s="887"/>
      <c r="F1548" s="888"/>
      <c r="G1548" s="878"/>
      <c r="H1548" s="879"/>
      <c r="I1548" s="880"/>
      <c r="J1548" s="881"/>
      <c r="K1548" s="880"/>
      <c r="L1548" s="880"/>
      <c r="M1548" s="880"/>
      <c r="N1548" s="880"/>
      <c r="O1548" s="884"/>
      <c r="P1548" s="885"/>
    </row>
    <row r="1549" spans="1:16" ht="25.15" customHeight="1" x14ac:dyDescent="0.15">
      <c r="A1549" s="886"/>
      <c r="B1549" s="887"/>
      <c r="C1549" s="887"/>
      <c r="D1549" s="887"/>
      <c r="E1549" s="887"/>
      <c r="F1549" s="888"/>
      <c r="G1549" s="878"/>
      <c r="H1549" s="879"/>
      <c r="I1549" s="880"/>
      <c r="J1549" s="881"/>
      <c r="K1549" s="880"/>
      <c r="L1549" s="880"/>
      <c r="M1549" s="880"/>
      <c r="N1549" s="880"/>
      <c r="O1549" s="884"/>
      <c r="P1549" s="885"/>
    </row>
    <row r="1550" spans="1:16" ht="25.15" customHeight="1" x14ac:dyDescent="0.15">
      <c r="A1550" s="886"/>
      <c r="B1550" s="887"/>
      <c r="C1550" s="887"/>
      <c r="D1550" s="887"/>
      <c r="E1550" s="887"/>
      <c r="F1550" s="888"/>
      <c r="G1550" s="878"/>
      <c r="H1550" s="879"/>
      <c r="I1550" s="880"/>
      <c r="J1550" s="881"/>
      <c r="K1550" s="880"/>
      <c r="L1550" s="880"/>
      <c r="M1550" s="880"/>
      <c r="N1550" s="880"/>
      <c r="O1550" s="884"/>
      <c r="P1550" s="885"/>
    </row>
    <row r="1551" spans="1:16" ht="25.15" customHeight="1" x14ac:dyDescent="0.15">
      <c r="A1551" s="886"/>
      <c r="B1551" s="887"/>
      <c r="C1551" s="887"/>
      <c r="D1551" s="887"/>
      <c r="E1551" s="887"/>
      <c r="F1551" s="888"/>
      <c r="G1551" s="878"/>
      <c r="H1551" s="879"/>
      <c r="I1551" s="880"/>
      <c r="J1551" s="881"/>
      <c r="K1551" s="880"/>
      <c r="L1551" s="880"/>
      <c r="M1551" s="880"/>
      <c r="N1551" s="880"/>
      <c r="O1551" s="884"/>
      <c r="P1551" s="885"/>
    </row>
    <row r="1552" spans="1:16" ht="25.15" customHeight="1" x14ac:dyDescent="0.15">
      <c r="A1552" s="886"/>
      <c r="B1552" s="887"/>
      <c r="C1552" s="887"/>
      <c r="D1552" s="887"/>
      <c r="E1552" s="887"/>
      <c r="F1552" s="888"/>
      <c r="G1552" s="878"/>
      <c r="H1552" s="879"/>
      <c r="I1552" s="880"/>
      <c r="J1552" s="881"/>
      <c r="K1552" s="880"/>
      <c r="L1552" s="880"/>
      <c r="M1552" s="880"/>
      <c r="N1552" s="880"/>
      <c r="O1552" s="884"/>
      <c r="P1552" s="885"/>
    </row>
    <row r="1553" spans="1:16" ht="25.15" customHeight="1" x14ac:dyDescent="0.15">
      <c r="A1553" s="886"/>
      <c r="B1553" s="887"/>
      <c r="C1553" s="887"/>
      <c r="D1553" s="887"/>
      <c r="E1553" s="887"/>
      <c r="F1553" s="888"/>
      <c r="G1553" s="878"/>
      <c r="H1553" s="879"/>
      <c r="I1553" s="880"/>
      <c r="J1553" s="881"/>
      <c r="K1553" s="880"/>
      <c r="L1553" s="880"/>
      <c r="M1553" s="880"/>
      <c r="N1553" s="880"/>
      <c r="O1553" s="884"/>
      <c r="P1553" s="885"/>
    </row>
    <row r="1554" spans="1:16" ht="25.15" customHeight="1" x14ac:dyDescent="0.15">
      <c r="A1554" s="886"/>
      <c r="B1554" s="887"/>
      <c r="C1554" s="887"/>
      <c r="D1554" s="887"/>
      <c r="E1554" s="887"/>
      <c r="F1554" s="888"/>
      <c r="G1554" s="878"/>
      <c r="H1554" s="879"/>
      <c r="I1554" s="880"/>
      <c r="J1554" s="881"/>
      <c r="K1554" s="880"/>
      <c r="L1554" s="880"/>
      <c r="M1554" s="880"/>
      <c r="N1554" s="880"/>
      <c r="O1554" s="884"/>
      <c r="P1554" s="885"/>
    </row>
    <row r="1555" spans="1:16" ht="25.15" customHeight="1" x14ac:dyDescent="0.15">
      <c r="A1555" s="886"/>
      <c r="B1555" s="887"/>
      <c r="C1555" s="887"/>
      <c r="D1555" s="887"/>
      <c r="E1555" s="887"/>
      <c r="F1555" s="888"/>
      <c r="G1555" s="878"/>
      <c r="H1555" s="879"/>
      <c r="I1555" s="880"/>
      <c r="J1555" s="881"/>
      <c r="K1555" s="880"/>
      <c r="L1555" s="880"/>
      <c r="M1555" s="880"/>
      <c r="N1555" s="880"/>
      <c r="O1555" s="884"/>
      <c r="P1555" s="885"/>
    </row>
    <row r="1556" spans="1:16" ht="25.15" customHeight="1" x14ac:dyDescent="0.15">
      <c r="A1556" s="886"/>
      <c r="B1556" s="887"/>
      <c r="C1556" s="887"/>
      <c r="D1556" s="887"/>
      <c r="E1556" s="887"/>
      <c r="F1556" s="888"/>
      <c r="G1556" s="878"/>
      <c r="H1556" s="879"/>
      <c r="I1556" s="880"/>
      <c r="J1556" s="881"/>
      <c r="K1556" s="880"/>
      <c r="L1556" s="880"/>
      <c r="M1556" s="880"/>
      <c r="N1556" s="880"/>
      <c r="O1556" s="884"/>
      <c r="P1556" s="885"/>
    </row>
    <row r="1557" spans="1:16" ht="25.15" customHeight="1" x14ac:dyDescent="0.15">
      <c r="A1557" s="886"/>
      <c r="B1557" s="887"/>
      <c r="C1557" s="887"/>
      <c r="D1557" s="887"/>
      <c r="E1557" s="887"/>
      <c r="F1557" s="888"/>
      <c r="G1557" s="878"/>
      <c r="H1557" s="879"/>
      <c r="I1557" s="880"/>
      <c r="J1557" s="881"/>
      <c r="K1557" s="880"/>
      <c r="L1557" s="880"/>
      <c r="M1557" s="880"/>
      <c r="N1557" s="880"/>
      <c r="O1557" s="884"/>
      <c r="P1557" s="885"/>
    </row>
    <row r="1558" spans="1:16" ht="25.15" customHeight="1" x14ac:dyDescent="0.15">
      <c r="A1558" s="886"/>
      <c r="B1558" s="887"/>
      <c r="C1558" s="887"/>
      <c r="D1558" s="887"/>
      <c r="E1558" s="887"/>
      <c r="F1558" s="888"/>
      <c r="G1558" s="878"/>
      <c r="H1558" s="879"/>
      <c r="I1558" s="880"/>
      <c r="J1558" s="881"/>
      <c r="K1558" s="880"/>
      <c r="L1558" s="880"/>
      <c r="M1558" s="880"/>
      <c r="N1558" s="880"/>
      <c r="O1558" s="884"/>
      <c r="P1558" s="885"/>
    </row>
    <row r="1559" spans="1:16" ht="25.15" customHeight="1" x14ac:dyDescent="0.15">
      <c r="A1559" s="886"/>
      <c r="B1559" s="887"/>
      <c r="C1559" s="887"/>
      <c r="D1559" s="887"/>
      <c r="E1559" s="887"/>
      <c r="F1559" s="888"/>
      <c r="G1559" s="878"/>
      <c r="H1559" s="879"/>
      <c r="I1559" s="880"/>
      <c r="J1559" s="881"/>
      <c r="K1559" s="880"/>
      <c r="L1559" s="880"/>
      <c r="M1559" s="880"/>
      <c r="N1559" s="880"/>
      <c r="O1559" s="884"/>
      <c r="P1559" s="885"/>
    </row>
    <row r="1560" spans="1:16" ht="25.15" customHeight="1" x14ac:dyDescent="0.15">
      <c r="A1560" s="886"/>
      <c r="B1560" s="887"/>
      <c r="C1560" s="887"/>
      <c r="D1560" s="887"/>
      <c r="E1560" s="887"/>
      <c r="F1560" s="888"/>
      <c r="G1560" s="878"/>
      <c r="H1560" s="879"/>
      <c r="I1560" s="880"/>
      <c r="J1560" s="881"/>
      <c r="K1560" s="880"/>
      <c r="L1560" s="880"/>
      <c r="M1560" s="880"/>
      <c r="N1560" s="880"/>
      <c r="O1560" s="884"/>
      <c r="P1560" s="885"/>
    </row>
    <row r="1561" spans="1:16" ht="25.15" customHeight="1" x14ac:dyDescent="0.15">
      <c r="A1561" s="886"/>
      <c r="B1561" s="887"/>
      <c r="C1561" s="887"/>
      <c r="D1561" s="887"/>
      <c r="E1561" s="887"/>
      <c r="F1561" s="888"/>
      <c r="G1561" s="878"/>
      <c r="H1561" s="879"/>
      <c r="I1561" s="880"/>
      <c r="J1561" s="881"/>
      <c r="K1561" s="880"/>
      <c r="L1561" s="880"/>
      <c r="M1561" s="880"/>
      <c r="N1561" s="880"/>
      <c r="O1561" s="884"/>
      <c r="P1561" s="885"/>
    </row>
    <row r="1562" spans="1:16" ht="25.15" customHeight="1" x14ac:dyDescent="0.15">
      <c r="A1562" s="886"/>
      <c r="B1562" s="887"/>
      <c r="C1562" s="887"/>
      <c r="D1562" s="887"/>
      <c r="E1562" s="887"/>
      <c r="F1562" s="888"/>
      <c r="G1562" s="878"/>
      <c r="H1562" s="879"/>
      <c r="I1562" s="880"/>
      <c r="J1562" s="881"/>
      <c r="K1562" s="880"/>
      <c r="L1562" s="880"/>
      <c r="M1562" s="880"/>
      <c r="N1562" s="880"/>
      <c r="O1562" s="884"/>
      <c r="P1562" s="885"/>
    </row>
    <row r="1563" spans="1:16" ht="25.15" customHeight="1" x14ac:dyDescent="0.15">
      <c r="A1563" s="886"/>
      <c r="B1563" s="887"/>
      <c r="C1563" s="887"/>
      <c r="D1563" s="887"/>
      <c r="E1563" s="887"/>
      <c r="F1563" s="888"/>
      <c r="G1563" s="878"/>
      <c r="H1563" s="879"/>
      <c r="I1563" s="880"/>
      <c r="J1563" s="881"/>
      <c r="K1563" s="880"/>
      <c r="L1563" s="880"/>
      <c r="M1563" s="880"/>
      <c r="N1563" s="880"/>
      <c r="O1563" s="884"/>
      <c r="P1563" s="885"/>
    </row>
    <row r="1564" spans="1:16" ht="25.15" customHeight="1" x14ac:dyDescent="0.15">
      <c r="A1564" s="886"/>
      <c r="B1564" s="887"/>
      <c r="C1564" s="887"/>
      <c r="D1564" s="887"/>
      <c r="E1564" s="887"/>
      <c r="F1564" s="888"/>
      <c r="G1564" s="878"/>
      <c r="H1564" s="879"/>
      <c r="I1564" s="880"/>
      <c r="J1564" s="881"/>
      <c r="K1564" s="880"/>
      <c r="L1564" s="880"/>
      <c r="M1564" s="880"/>
      <c r="N1564" s="880"/>
      <c r="O1564" s="884"/>
      <c r="P1564" s="885"/>
    </row>
    <row r="1565" spans="1:16" ht="25.15" customHeight="1" x14ac:dyDescent="0.15">
      <c r="A1565" s="886"/>
      <c r="B1565" s="887"/>
      <c r="C1565" s="887"/>
      <c r="D1565" s="887"/>
      <c r="E1565" s="887"/>
      <c r="F1565" s="888"/>
      <c r="G1565" s="878"/>
      <c r="H1565" s="879"/>
      <c r="I1565" s="880"/>
      <c r="J1565" s="881"/>
      <c r="K1565" s="880"/>
      <c r="L1565" s="880"/>
      <c r="M1565" s="880"/>
      <c r="N1565" s="880"/>
      <c r="O1565" s="884"/>
      <c r="P1565" s="885"/>
    </row>
    <row r="1566" spans="1:16" ht="25.15" customHeight="1" x14ac:dyDescent="0.15">
      <c r="A1566" s="886"/>
      <c r="B1566" s="887"/>
      <c r="C1566" s="887"/>
      <c r="D1566" s="887"/>
      <c r="E1566" s="887"/>
      <c r="F1566" s="888"/>
      <c r="G1566" s="878"/>
      <c r="H1566" s="879"/>
      <c r="I1566" s="880"/>
      <c r="J1566" s="881"/>
      <c r="K1566" s="880"/>
      <c r="L1566" s="880"/>
      <c r="M1566" s="880"/>
      <c r="N1566" s="880"/>
      <c r="O1566" s="884"/>
      <c r="P1566" s="885"/>
    </row>
    <row r="1567" spans="1:16" ht="25.15" customHeight="1" x14ac:dyDescent="0.15">
      <c r="A1567" s="886"/>
      <c r="B1567" s="887"/>
      <c r="C1567" s="887"/>
      <c r="D1567" s="887"/>
      <c r="E1567" s="887"/>
      <c r="F1567" s="888"/>
      <c r="G1567" s="878"/>
      <c r="H1567" s="879"/>
      <c r="I1567" s="880"/>
      <c r="J1567" s="881"/>
      <c r="K1567" s="880"/>
      <c r="L1567" s="880"/>
      <c r="M1567" s="880"/>
      <c r="N1567" s="880"/>
      <c r="O1567" s="884"/>
      <c r="P1567" s="885"/>
    </row>
    <row r="1568" spans="1:16" ht="25.15" customHeight="1" x14ac:dyDescent="0.15">
      <c r="A1568" s="886"/>
      <c r="B1568" s="887"/>
      <c r="C1568" s="887"/>
      <c r="D1568" s="887"/>
      <c r="E1568" s="887"/>
      <c r="F1568" s="888"/>
      <c r="G1568" s="878"/>
      <c r="H1568" s="879"/>
      <c r="I1568" s="880"/>
      <c r="J1568" s="881"/>
      <c r="K1568" s="880"/>
      <c r="L1568" s="880"/>
      <c r="M1568" s="880"/>
      <c r="N1568" s="880"/>
      <c r="O1568" s="884"/>
      <c r="P1568" s="885"/>
    </row>
    <row r="1569" spans="1:16" ht="25.15" customHeight="1" x14ac:dyDescent="0.15">
      <c r="A1569" s="886"/>
      <c r="B1569" s="887"/>
      <c r="C1569" s="887"/>
      <c r="D1569" s="887"/>
      <c r="E1569" s="887"/>
      <c r="F1569" s="888"/>
      <c r="G1569" s="878"/>
      <c r="H1569" s="879"/>
      <c r="I1569" s="880"/>
      <c r="J1569" s="881"/>
      <c r="K1569" s="880"/>
      <c r="L1569" s="880"/>
      <c r="M1569" s="880"/>
      <c r="N1569" s="880"/>
      <c r="O1569" s="884"/>
      <c r="P1569" s="885"/>
    </row>
    <row r="1570" spans="1:16" ht="25.15" customHeight="1" x14ac:dyDescent="0.15">
      <c r="A1570" s="886"/>
      <c r="B1570" s="887"/>
      <c r="C1570" s="887"/>
      <c r="D1570" s="887"/>
      <c r="E1570" s="887"/>
      <c r="F1570" s="888"/>
      <c r="G1570" s="878"/>
      <c r="H1570" s="879"/>
      <c r="I1570" s="880"/>
      <c r="J1570" s="881"/>
      <c r="K1570" s="880"/>
      <c r="L1570" s="880"/>
      <c r="M1570" s="880"/>
      <c r="N1570" s="880"/>
      <c r="O1570" s="884"/>
      <c r="P1570" s="885"/>
    </row>
    <row r="1571" spans="1:16" ht="25.15" customHeight="1" x14ac:dyDescent="0.15">
      <c r="A1571" s="886"/>
      <c r="B1571" s="887"/>
      <c r="C1571" s="887"/>
      <c r="D1571" s="887"/>
      <c r="E1571" s="887"/>
      <c r="F1571" s="888"/>
      <c r="G1571" s="878"/>
      <c r="H1571" s="879"/>
      <c r="I1571" s="880"/>
      <c r="J1571" s="881"/>
      <c r="K1571" s="880"/>
      <c r="L1571" s="880"/>
      <c r="M1571" s="880"/>
      <c r="N1571" s="880"/>
      <c r="O1571" s="884"/>
      <c r="P1571" s="885"/>
    </row>
    <row r="1572" spans="1:16" ht="25.15" customHeight="1" x14ac:dyDescent="0.15">
      <c r="A1572" s="886"/>
      <c r="B1572" s="887"/>
      <c r="C1572" s="887"/>
      <c r="D1572" s="887"/>
      <c r="E1572" s="887"/>
      <c r="F1572" s="888"/>
      <c r="G1572" s="878"/>
      <c r="H1572" s="879"/>
      <c r="I1572" s="880"/>
      <c r="J1572" s="881"/>
      <c r="K1572" s="880"/>
      <c r="L1572" s="880"/>
      <c r="M1572" s="880"/>
      <c r="N1572" s="880"/>
      <c r="O1572" s="884"/>
      <c r="P1572" s="885"/>
    </row>
    <row r="1573" spans="1:16" ht="25.15" customHeight="1" x14ac:dyDescent="0.15">
      <c r="A1573" s="886"/>
      <c r="B1573" s="887"/>
      <c r="C1573" s="887"/>
      <c r="D1573" s="887"/>
      <c r="E1573" s="887"/>
      <c r="F1573" s="888"/>
      <c r="G1573" s="878"/>
      <c r="H1573" s="879"/>
      <c r="I1573" s="880"/>
      <c r="J1573" s="881"/>
      <c r="K1573" s="880"/>
      <c r="L1573" s="880"/>
      <c r="M1573" s="880"/>
      <c r="N1573" s="880"/>
      <c r="O1573" s="884"/>
      <c r="P1573" s="885"/>
    </row>
    <row r="1574" spans="1:16" ht="25.15" customHeight="1" x14ac:dyDescent="0.15">
      <c r="A1574" s="886"/>
      <c r="B1574" s="887"/>
      <c r="C1574" s="887"/>
      <c r="D1574" s="887"/>
      <c r="E1574" s="887"/>
      <c r="F1574" s="888"/>
      <c r="G1574" s="878"/>
      <c r="H1574" s="879"/>
      <c r="I1574" s="880"/>
      <c r="J1574" s="881"/>
      <c r="K1574" s="880"/>
      <c r="L1574" s="880"/>
      <c r="M1574" s="880"/>
      <c r="N1574" s="880"/>
      <c r="O1574" s="884"/>
      <c r="P1574" s="885"/>
    </row>
    <row r="1575" spans="1:16" ht="25.15" customHeight="1" x14ac:dyDescent="0.15">
      <c r="A1575" s="886"/>
      <c r="B1575" s="887"/>
      <c r="C1575" s="887"/>
      <c r="D1575" s="887"/>
      <c r="E1575" s="887"/>
      <c r="F1575" s="888"/>
      <c r="G1575" s="878"/>
      <c r="H1575" s="879"/>
      <c r="I1575" s="880"/>
      <c r="J1575" s="881"/>
      <c r="K1575" s="880"/>
      <c r="L1575" s="880"/>
      <c r="M1575" s="880"/>
      <c r="N1575" s="880"/>
      <c r="O1575" s="884"/>
      <c r="P1575" s="885"/>
    </row>
    <row r="1576" spans="1:16" ht="25.15" customHeight="1" x14ac:dyDescent="0.15">
      <c r="A1576" s="886"/>
      <c r="B1576" s="887"/>
      <c r="C1576" s="887"/>
      <c r="D1576" s="887"/>
      <c r="E1576" s="887"/>
      <c r="F1576" s="888"/>
      <c r="G1576" s="878"/>
      <c r="H1576" s="879"/>
      <c r="I1576" s="880"/>
      <c r="J1576" s="881"/>
      <c r="K1576" s="880"/>
      <c r="L1576" s="880"/>
      <c r="M1576" s="880"/>
      <c r="N1576" s="880"/>
      <c r="O1576" s="884"/>
      <c r="P1576" s="885"/>
    </row>
    <row r="1577" spans="1:16" ht="25.15" customHeight="1" x14ac:dyDescent="0.15">
      <c r="A1577" s="886"/>
      <c r="B1577" s="887"/>
      <c r="C1577" s="887"/>
      <c r="D1577" s="887"/>
      <c r="E1577" s="887"/>
      <c r="F1577" s="888"/>
      <c r="G1577" s="878"/>
      <c r="H1577" s="879"/>
      <c r="I1577" s="880"/>
      <c r="J1577" s="881"/>
      <c r="K1577" s="880"/>
      <c r="L1577" s="880"/>
      <c r="M1577" s="880"/>
      <c r="N1577" s="880"/>
      <c r="O1577" s="884"/>
      <c r="P1577" s="885"/>
    </row>
    <row r="1578" spans="1:16" ht="25.15" customHeight="1" x14ac:dyDescent="0.15">
      <c r="A1578" s="886"/>
      <c r="B1578" s="887"/>
      <c r="C1578" s="887"/>
      <c r="D1578" s="887"/>
      <c r="E1578" s="887"/>
      <c r="F1578" s="888"/>
      <c r="G1578" s="878"/>
      <c r="H1578" s="879"/>
      <c r="I1578" s="880"/>
      <c r="J1578" s="881"/>
      <c r="K1578" s="880"/>
      <c r="L1578" s="880"/>
      <c r="M1578" s="880"/>
      <c r="N1578" s="880"/>
      <c r="O1578" s="884"/>
      <c r="P1578" s="885"/>
    </row>
    <row r="1579" spans="1:16" ht="25.15" customHeight="1" x14ac:dyDescent="0.15">
      <c r="A1579" s="886"/>
      <c r="B1579" s="887"/>
      <c r="C1579" s="887"/>
      <c r="D1579" s="887"/>
      <c r="E1579" s="887"/>
      <c r="F1579" s="888"/>
      <c r="G1579" s="878"/>
      <c r="H1579" s="879"/>
      <c r="I1579" s="880"/>
      <c r="J1579" s="881"/>
      <c r="K1579" s="880"/>
      <c r="L1579" s="880"/>
      <c r="M1579" s="880"/>
      <c r="N1579" s="880"/>
      <c r="O1579" s="884"/>
      <c r="P1579" s="885"/>
    </row>
    <row r="1580" spans="1:16" ht="25.15" customHeight="1" x14ac:dyDescent="0.15">
      <c r="A1580" s="886"/>
      <c r="B1580" s="887"/>
      <c r="C1580" s="887"/>
      <c r="D1580" s="887"/>
      <c r="E1580" s="887"/>
      <c r="F1580" s="888"/>
      <c r="G1580" s="878"/>
      <c r="H1580" s="879"/>
      <c r="I1580" s="880"/>
      <c r="J1580" s="881"/>
      <c r="K1580" s="880"/>
      <c r="L1580" s="880"/>
      <c r="M1580" s="880"/>
      <c r="N1580" s="880"/>
      <c r="O1580" s="884"/>
      <c r="P1580" s="885"/>
    </row>
    <row r="1581" spans="1:16" ht="25.15" customHeight="1" x14ac:dyDescent="0.15">
      <c r="A1581" s="886"/>
      <c r="B1581" s="887"/>
      <c r="C1581" s="887"/>
      <c r="D1581" s="887"/>
      <c r="E1581" s="887"/>
      <c r="F1581" s="888"/>
      <c r="G1581" s="878"/>
      <c r="H1581" s="879"/>
      <c r="I1581" s="880"/>
      <c r="J1581" s="881"/>
      <c r="K1581" s="880"/>
      <c r="L1581" s="880"/>
      <c r="M1581" s="880"/>
      <c r="N1581" s="880"/>
      <c r="O1581" s="884"/>
      <c r="P1581" s="885"/>
    </row>
    <row r="1582" spans="1:16" ht="25.15" customHeight="1" x14ac:dyDescent="0.15">
      <c r="A1582" s="886"/>
      <c r="B1582" s="887"/>
      <c r="C1582" s="887"/>
      <c r="D1582" s="887"/>
      <c r="E1582" s="887"/>
      <c r="F1582" s="888"/>
      <c r="G1582" s="878"/>
      <c r="H1582" s="879"/>
      <c r="I1582" s="880"/>
      <c r="J1582" s="881"/>
      <c r="K1582" s="880"/>
      <c r="L1582" s="880"/>
      <c r="M1582" s="880"/>
      <c r="N1582" s="880"/>
      <c r="O1582" s="884"/>
      <c r="P1582" s="885"/>
    </row>
    <row r="1583" spans="1:16" ht="25.15" customHeight="1" x14ac:dyDescent="0.15">
      <c r="A1583" s="886"/>
      <c r="B1583" s="887"/>
      <c r="C1583" s="887"/>
      <c r="D1583" s="887"/>
      <c r="E1583" s="887"/>
      <c r="F1583" s="888"/>
      <c r="G1583" s="878"/>
      <c r="H1583" s="879"/>
      <c r="I1583" s="880"/>
      <c r="J1583" s="881"/>
      <c r="K1583" s="880"/>
      <c r="L1583" s="880"/>
      <c r="M1583" s="880"/>
      <c r="N1583" s="880"/>
      <c r="O1583" s="884"/>
      <c r="P1583" s="885"/>
    </row>
    <row r="1584" spans="1:16" ht="25.15" customHeight="1" x14ac:dyDescent="0.15">
      <c r="A1584" s="886"/>
      <c r="B1584" s="887"/>
      <c r="C1584" s="887"/>
      <c r="D1584" s="887"/>
      <c r="E1584" s="887"/>
      <c r="F1584" s="888"/>
      <c r="G1584" s="878"/>
      <c r="H1584" s="879"/>
      <c r="I1584" s="880"/>
      <c r="J1584" s="881"/>
      <c r="K1584" s="880"/>
      <c r="L1584" s="880"/>
      <c r="M1584" s="880"/>
      <c r="N1584" s="880"/>
      <c r="O1584" s="884"/>
      <c r="P1584" s="885"/>
    </row>
    <row r="1585" spans="1:16" ht="25.15" customHeight="1" x14ac:dyDescent="0.15">
      <c r="A1585" s="886"/>
      <c r="B1585" s="887"/>
      <c r="C1585" s="887"/>
      <c r="D1585" s="887"/>
      <c r="E1585" s="887"/>
      <c r="F1585" s="888"/>
      <c r="G1585" s="878"/>
      <c r="H1585" s="879"/>
      <c r="I1585" s="880"/>
      <c r="J1585" s="881"/>
      <c r="K1585" s="880"/>
      <c r="L1585" s="880"/>
      <c r="M1585" s="880"/>
      <c r="N1585" s="880"/>
      <c r="O1585" s="884"/>
      <c r="P1585" s="885"/>
    </row>
    <row r="1586" spans="1:16" ht="25.15" customHeight="1" x14ac:dyDescent="0.15">
      <c r="A1586" s="886"/>
      <c r="B1586" s="887"/>
      <c r="C1586" s="887"/>
      <c r="D1586" s="887"/>
      <c r="E1586" s="887"/>
      <c r="F1586" s="888"/>
      <c r="G1586" s="878"/>
      <c r="H1586" s="879"/>
      <c r="I1586" s="880"/>
      <c r="J1586" s="881"/>
      <c r="K1586" s="880"/>
      <c r="L1586" s="880"/>
      <c r="M1586" s="880"/>
      <c r="N1586" s="880"/>
      <c r="O1586" s="884"/>
      <c r="P1586" s="885"/>
    </row>
    <row r="1587" spans="1:16" ht="25.15" customHeight="1" x14ac:dyDescent="0.15">
      <c r="A1587" s="886"/>
      <c r="B1587" s="887"/>
      <c r="C1587" s="887"/>
      <c r="D1587" s="887"/>
      <c r="E1587" s="887"/>
      <c r="F1587" s="888"/>
      <c r="G1587" s="878"/>
      <c r="H1587" s="879"/>
      <c r="I1587" s="880"/>
      <c r="J1587" s="881"/>
      <c r="K1587" s="880"/>
      <c r="L1587" s="880"/>
      <c r="M1587" s="880"/>
      <c r="N1587" s="880"/>
      <c r="O1587" s="884"/>
      <c r="P1587" s="885"/>
    </row>
    <row r="1588" spans="1:16" ht="25.15" customHeight="1" x14ac:dyDescent="0.15">
      <c r="A1588" s="886"/>
      <c r="B1588" s="887"/>
      <c r="C1588" s="887"/>
      <c r="D1588" s="887"/>
      <c r="E1588" s="887"/>
      <c r="F1588" s="888"/>
      <c r="G1588" s="878"/>
      <c r="H1588" s="879"/>
      <c r="I1588" s="880"/>
      <c r="J1588" s="881"/>
      <c r="K1588" s="880"/>
      <c r="L1588" s="880"/>
      <c r="M1588" s="880"/>
      <c r="N1588" s="880"/>
      <c r="O1588" s="884"/>
      <c r="P1588" s="885"/>
    </row>
    <row r="1589" spans="1:16" ht="25.15" customHeight="1" x14ac:dyDescent="0.15">
      <c r="A1589" s="886"/>
      <c r="B1589" s="887"/>
      <c r="C1589" s="887"/>
      <c r="D1589" s="887"/>
      <c r="E1589" s="887"/>
      <c r="F1589" s="888"/>
      <c r="G1589" s="878"/>
      <c r="H1589" s="879"/>
      <c r="I1589" s="880"/>
      <c r="J1589" s="881"/>
      <c r="K1589" s="880"/>
      <c r="L1589" s="880"/>
      <c r="M1589" s="880"/>
      <c r="N1589" s="880"/>
      <c r="O1589" s="884"/>
      <c r="P1589" s="885"/>
    </row>
    <row r="1590" spans="1:16" ht="25.15" customHeight="1" x14ac:dyDescent="0.15">
      <c r="A1590" s="886"/>
      <c r="B1590" s="887"/>
      <c r="C1590" s="887"/>
      <c r="D1590" s="887"/>
      <c r="E1590" s="887"/>
      <c r="F1590" s="888"/>
      <c r="G1590" s="878"/>
      <c r="H1590" s="879"/>
      <c r="I1590" s="880"/>
      <c r="J1590" s="881"/>
      <c r="K1590" s="880"/>
      <c r="L1590" s="880"/>
      <c r="M1590" s="880"/>
      <c r="N1590" s="880"/>
      <c r="O1590" s="884"/>
      <c r="P1590" s="885"/>
    </row>
    <row r="1591" spans="1:16" ht="25.15" customHeight="1" x14ac:dyDescent="0.15">
      <c r="A1591" s="886"/>
      <c r="B1591" s="887"/>
      <c r="C1591" s="887"/>
      <c r="D1591" s="887"/>
      <c r="E1591" s="887"/>
      <c r="F1591" s="888"/>
      <c r="G1591" s="878"/>
      <c r="H1591" s="879"/>
      <c r="I1591" s="880"/>
      <c r="J1591" s="881"/>
      <c r="K1591" s="880"/>
      <c r="L1591" s="880"/>
      <c r="M1591" s="880"/>
      <c r="N1591" s="880"/>
      <c r="O1591" s="884"/>
      <c r="P1591" s="885"/>
    </row>
    <row r="1592" spans="1:16" ht="25.15" customHeight="1" x14ac:dyDescent="0.15">
      <c r="A1592" s="886"/>
      <c r="B1592" s="887"/>
      <c r="C1592" s="887"/>
      <c r="D1592" s="887"/>
      <c r="E1592" s="887"/>
      <c r="F1592" s="888"/>
      <c r="G1592" s="878"/>
      <c r="H1592" s="879"/>
      <c r="I1592" s="880"/>
      <c r="J1592" s="881"/>
      <c r="K1592" s="880"/>
      <c r="L1592" s="880"/>
      <c r="M1592" s="880"/>
      <c r="N1592" s="880"/>
      <c r="O1592" s="884"/>
      <c r="P1592" s="885"/>
    </row>
    <row r="1593" spans="1:16" ht="25.15" customHeight="1" x14ac:dyDescent="0.15">
      <c r="A1593" s="886"/>
      <c r="B1593" s="887"/>
      <c r="C1593" s="887"/>
      <c r="D1593" s="887"/>
      <c r="E1593" s="887"/>
      <c r="F1593" s="888"/>
      <c r="G1593" s="878"/>
      <c r="H1593" s="879"/>
      <c r="I1593" s="880"/>
      <c r="J1593" s="881"/>
      <c r="K1593" s="880"/>
      <c r="L1593" s="880"/>
      <c r="M1593" s="880"/>
      <c r="N1593" s="880"/>
      <c r="O1593" s="884"/>
      <c r="P1593" s="885"/>
    </row>
    <row r="1594" spans="1:16" ht="25.15" customHeight="1" x14ac:dyDescent="0.15">
      <c r="A1594" s="886"/>
      <c r="B1594" s="887"/>
      <c r="C1594" s="887"/>
      <c r="D1594" s="887"/>
      <c r="E1594" s="887"/>
      <c r="F1594" s="888"/>
      <c r="G1594" s="878"/>
      <c r="H1594" s="879"/>
      <c r="I1594" s="880"/>
      <c r="J1594" s="881"/>
      <c r="K1594" s="880"/>
      <c r="L1594" s="880"/>
      <c r="M1594" s="880"/>
      <c r="N1594" s="880"/>
      <c r="O1594" s="884"/>
      <c r="P1594" s="885"/>
    </row>
    <row r="1595" spans="1:16" ht="25.15" customHeight="1" x14ac:dyDescent="0.15">
      <c r="A1595" s="886"/>
      <c r="B1595" s="887"/>
      <c r="C1595" s="887"/>
      <c r="D1595" s="887"/>
      <c r="E1595" s="887"/>
      <c r="F1595" s="888"/>
      <c r="G1595" s="878"/>
      <c r="H1595" s="879"/>
      <c r="I1595" s="880"/>
      <c r="J1595" s="881"/>
      <c r="K1595" s="880"/>
      <c r="L1595" s="880"/>
      <c r="M1595" s="880"/>
      <c r="N1595" s="880"/>
      <c r="O1595" s="884"/>
      <c r="P1595" s="885"/>
    </row>
    <row r="1596" spans="1:16" ht="25.15" customHeight="1" x14ac:dyDescent="0.15">
      <c r="A1596" s="886"/>
      <c r="B1596" s="887"/>
      <c r="C1596" s="887"/>
      <c r="D1596" s="887"/>
      <c r="E1596" s="887"/>
      <c r="F1596" s="888"/>
      <c r="G1596" s="878"/>
      <c r="H1596" s="879"/>
      <c r="I1596" s="880"/>
      <c r="J1596" s="881"/>
      <c r="K1596" s="880"/>
      <c r="L1596" s="880"/>
      <c r="M1596" s="880"/>
      <c r="N1596" s="880"/>
      <c r="O1596" s="884"/>
      <c r="P1596" s="885"/>
    </row>
    <row r="1597" spans="1:16" ht="25.15" customHeight="1" x14ac:dyDescent="0.15">
      <c r="A1597" s="886"/>
      <c r="B1597" s="887"/>
      <c r="C1597" s="887"/>
      <c r="D1597" s="887"/>
      <c r="E1597" s="887"/>
      <c r="F1597" s="888"/>
      <c r="G1597" s="878"/>
      <c r="H1597" s="879"/>
      <c r="I1597" s="880"/>
      <c r="J1597" s="881"/>
      <c r="K1597" s="880"/>
      <c r="L1597" s="880"/>
      <c r="M1597" s="880"/>
      <c r="N1597" s="880"/>
      <c r="O1597" s="884"/>
      <c r="P1597" s="885"/>
    </row>
    <row r="1598" spans="1:16" ht="25.15" customHeight="1" x14ac:dyDescent="0.15">
      <c r="A1598" s="886"/>
      <c r="B1598" s="887"/>
      <c r="C1598" s="887"/>
      <c r="D1598" s="887"/>
      <c r="E1598" s="887"/>
      <c r="F1598" s="888"/>
      <c r="G1598" s="878"/>
      <c r="H1598" s="879"/>
      <c r="I1598" s="880"/>
      <c r="J1598" s="881"/>
      <c r="K1598" s="880"/>
      <c r="L1598" s="880"/>
      <c r="M1598" s="880"/>
      <c r="N1598" s="880"/>
      <c r="O1598" s="884"/>
      <c r="P1598" s="885"/>
    </row>
    <row r="1599" spans="1:16" ht="25.15" customHeight="1" x14ac:dyDescent="0.15">
      <c r="A1599" s="886"/>
      <c r="B1599" s="887"/>
      <c r="C1599" s="887"/>
      <c r="D1599" s="887"/>
      <c r="E1599" s="887"/>
      <c r="F1599" s="888"/>
      <c r="G1599" s="878"/>
      <c r="H1599" s="879"/>
      <c r="I1599" s="880"/>
      <c r="J1599" s="881"/>
      <c r="K1599" s="880"/>
      <c r="L1599" s="880"/>
      <c r="M1599" s="880"/>
      <c r="N1599" s="880"/>
      <c r="O1599" s="884"/>
      <c r="P1599" s="885"/>
    </row>
    <row r="1600" spans="1:16" ht="25.15" customHeight="1" x14ac:dyDescent="0.15">
      <c r="A1600" s="886"/>
      <c r="B1600" s="887"/>
      <c r="C1600" s="887"/>
      <c r="D1600" s="887"/>
      <c r="E1600" s="887"/>
      <c r="F1600" s="888"/>
      <c r="G1600" s="878"/>
      <c r="H1600" s="879"/>
      <c r="I1600" s="880"/>
      <c r="J1600" s="881"/>
      <c r="K1600" s="880"/>
      <c r="L1600" s="880"/>
      <c r="M1600" s="880"/>
      <c r="N1600" s="880"/>
      <c r="O1600" s="884"/>
      <c r="P1600" s="885"/>
    </row>
    <row r="1601" spans="1:16" ht="25.15" customHeight="1" x14ac:dyDescent="0.15">
      <c r="A1601" s="886"/>
      <c r="B1601" s="887"/>
      <c r="C1601" s="887"/>
      <c r="D1601" s="887"/>
      <c r="E1601" s="887"/>
      <c r="F1601" s="888"/>
      <c r="G1601" s="878"/>
      <c r="H1601" s="879"/>
      <c r="I1601" s="880"/>
      <c r="J1601" s="881"/>
      <c r="K1601" s="880"/>
      <c r="L1601" s="880"/>
      <c r="M1601" s="880"/>
      <c r="N1601" s="880"/>
      <c r="O1601" s="884"/>
      <c r="P1601" s="885"/>
    </row>
    <row r="1602" spans="1:16" ht="25.15" customHeight="1" x14ac:dyDescent="0.15">
      <c r="A1602" s="886"/>
      <c r="B1602" s="887"/>
      <c r="C1602" s="887"/>
      <c r="D1602" s="887"/>
      <c r="E1602" s="887"/>
      <c r="F1602" s="888"/>
      <c r="G1602" s="878"/>
      <c r="H1602" s="879"/>
      <c r="I1602" s="880"/>
      <c r="J1602" s="881"/>
      <c r="K1602" s="880"/>
      <c r="L1602" s="880"/>
      <c r="M1602" s="880"/>
      <c r="N1602" s="880"/>
      <c r="O1602" s="884"/>
      <c r="P1602" s="885"/>
    </row>
    <row r="1603" spans="1:16" ht="25.15" customHeight="1" x14ac:dyDescent="0.15">
      <c r="A1603" s="886"/>
      <c r="B1603" s="887"/>
      <c r="C1603" s="887"/>
      <c r="D1603" s="887"/>
      <c r="E1603" s="887"/>
      <c r="F1603" s="888"/>
      <c r="G1603" s="878"/>
      <c r="H1603" s="879"/>
      <c r="I1603" s="880"/>
      <c r="J1603" s="881"/>
      <c r="K1603" s="880"/>
      <c r="L1603" s="880"/>
      <c r="M1603" s="880"/>
      <c r="N1603" s="880"/>
      <c r="O1603" s="884"/>
      <c r="P1603" s="885"/>
    </row>
    <row r="1604" spans="1:16" ht="25.15" customHeight="1" x14ac:dyDescent="0.15">
      <c r="A1604" s="886"/>
      <c r="B1604" s="887"/>
      <c r="C1604" s="887"/>
      <c r="D1604" s="887"/>
      <c r="E1604" s="887"/>
      <c r="F1604" s="888"/>
      <c r="G1604" s="878"/>
      <c r="H1604" s="879"/>
      <c r="I1604" s="880"/>
      <c r="J1604" s="881"/>
      <c r="K1604" s="880"/>
      <c r="L1604" s="880"/>
      <c r="M1604" s="880"/>
      <c r="N1604" s="880"/>
      <c r="O1604" s="884"/>
      <c r="P1604" s="885"/>
    </row>
    <row r="1605" spans="1:16" ht="25.15" customHeight="1" x14ac:dyDescent="0.15">
      <c r="A1605" s="886"/>
      <c r="B1605" s="887"/>
      <c r="C1605" s="887"/>
      <c r="D1605" s="887"/>
      <c r="E1605" s="887"/>
      <c r="F1605" s="888"/>
      <c r="G1605" s="878"/>
      <c r="H1605" s="879"/>
      <c r="I1605" s="880"/>
      <c r="J1605" s="881"/>
      <c r="K1605" s="880"/>
      <c r="L1605" s="880"/>
      <c r="M1605" s="880"/>
      <c r="N1605" s="880"/>
      <c r="O1605" s="884"/>
      <c r="P1605" s="885"/>
    </row>
    <row r="1606" spans="1:16" ht="25.15" customHeight="1" x14ac:dyDescent="0.15">
      <c r="A1606" s="886"/>
      <c r="B1606" s="887"/>
      <c r="C1606" s="887"/>
      <c r="D1606" s="887"/>
      <c r="E1606" s="887"/>
      <c r="F1606" s="888"/>
      <c r="G1606" s="878"/>
      <c r="H1606" s="879"/>
      <c r="I1606" s="880"/>
      <c r="J1606" s="881"/>
      <c r="K1606" s="880"/>
      <c r="L1606" s="880"/>
      <c r="M1606" s="880"/>
      <c r="N1606" s="880"/>
      <c r="O1606" s="884"/>
      <c r="P1606" s="885"/>
    </row>
    <row r="1607" spans="1:16" ht="25.15" customHeight="1" x14ac:dyDescent="0.15">
      <c r="A1607" s="886"/>
      <c r="B1607" s="887"/>
      <c r="C1607" s="887"/>
      <c r="D1607" s="887"/>
      <c r="E1607" s="887"/>
      <c r="F1607" s="888"/>
      <c r="G1607" s="878"/>
      <c r="H1607" s="879"/>
      <c r="I1607" s="880"/>
      <c r="J1607" s="881"/>
      <c r="K1607" s="880"/>
      <c r="L1607" s="880"/>
      <c r="M1607" s="880"/>
      <c r="N1607" s="880"/>
      <c r="O1607" s="884"/>
      <c r="P1607" s="885"/>
    </row>
    <row r="1608" spans="1:16" ht="25.15" customHeight="1" x14ac:dyDescent="0.15">
      <c r="A1608" s="886"/>
      <c r="B1608" s="887"/>
      <c r="C1608" s="887"/>
      <c r="D1608" s="887"/>
      <c r="E1608" s="887"/>
      <c r="F1608" s="888"/>
      <c r="G1608" s="878"/>
      <c r="H1608" s="879"/>
      <c r="I1608" s="880"/>
      <c r="J1608" s="881"/>
      <c r="K1608" s="880"/>
      <c r="L1608" s="880"/>
      <c r="M1608" s="880"/>
      <c r="N1608" s="880"/>
      <c r="O1608" s="884"/>
      <c r="P1608" s="885"/>
    </row>
    <row r="1609" spans="1:16" ht="25.15" customHeight="1" x14ac:dyDescent="0.15">
      <c r="A1609" s="886"/>
      <c r="B1609" s="887"/>
      <c r="C1609" s="887"/>
      <c r="D1609" s="887"/>
      <c r="E1609" s="887"/>
      <c r="F1609" s="888"/>
      <c r="G1609" s="878"/>
      <c r="H1609" s="879"/>
      <c r="I1609" s="880"/>
      <c r="J1609" s="881"/>
      <c r="K1609" s="880"/>
      <c r="L1609" s="880"/>
      <c r="M1609" s="880"/>
      <c r="N1609" s="880"/>
      <c r="O1609" s="884"/>
      <c r="P1609" s="885"/>
    </row>
    <row r="1610" spans="1:16" ht="25.15" customHeight="1" x14ac:dyDescent="0.15">
      <c r="A1610" s="886"/>
      <c r="B1610" s="887"/>
      <c r="C1610" s="887"/>
      <c r="D1610" s="887"/>
      <c r="E1610" s="887"/>
      <c r="F1610" s="888"/>
      <c r="G1610" s="878"/>
      <c r="H1610" s="879"/>
      <c r="I1610" s="880"/>
      <c r="J1610" s="881"/>
      <c r="K1610" s="880"/>
      <c r="L1610" s="880"/>
      <c r="M1610" s="880"/>
      <c r="N1610" s="880"/>
      <c r="O1610" s="884"/>
      <c r="P1610" s="885"/>
    </row>
    <row r="1611" spans="1:16" ht="25.15" customHeight="1" x14ac:dyDescent="0.15">
      <c r="A1611" s="886"/>
      <c r="B1611" s="887"/>
      <c r="C1611" s="887"/>
      <c r="D1611" s="887"/>
      <c r="E1611" s="887"/>
      <c r="F1611" s="888"/>
      <c r="G1611" s="878"/>
      <c r="H1611" s="879"/>
      <c r="I1611" s="880"/>
      <c r="J1611" s="881"/>
      <c r="K1611" s="880"/>
      <c r="L1611" s="880"/>
      <c r="M1611" s="880"/>
      <c r="N1611" s="880"/>
      <c r="O1611" s="884"/>
      <c r="P1611" s="885"/>
    </row>
    <row r="1612" spans="1:16" ht="25.15" customHeight="1" x14ac:dyDescent="0.15">
      <c r="A1612" s="886"/>
      <c r="B1612" s="887"/>
      <c r="C1612" s="887"/>
      <c r="D1612" s="887"/>
      <c r="E1612" s="887"/>
      <c r="F1612" s="888"/>
      <c r="G1612" s="878"/>
      <c r="H1612" s="879"/>
      <c r="I1612" s="880"/>
      <c r="J1612" s="881"/>
      <c r="K1612" s="880"/>
      <c r="L1612" s="880"/>
      <c r="M1612" s="880"/>
      <c r="N1612" s="880"/>
      <c r="O1612" s="884"/>
      <c r="P1612" s="885"/>
    </row>
    <row r="1613" spans="1:16" ht="25.15" customHeight="1" x14ac:dyDescent="0.15">
      <c r="A1613" s="886"/>
      <c r="B1613" s="887"/>
      <c r="C1613" s="887"/>
      <c r="D1613" s="887"/>
      <c r="E1613" s="887"/>
      <c r="F1613" s="888"/>
      <c r="G1613" s="878"/>
      <c r="H1613" s="879"/>
      <c r="I1613" s="880"/>
      <c r="J1613" s="881"/>
      <c r="K1613" s="880"/>
      <c r="L1613" s="880"/>
      <c r="M1613" s="880"/>
      <c r="N1613" s="880"/>
      <c r="O1613" s="884"/>
      <c r="P1613" s="885"/>
    </row>
    <row r="1614" spans="1:16" ht="25.15" customHeight="1" x14ac:dyDescent="0.15">
      <c r="A1614" s="886"/>
      <c r="B1614" s="887"/>
      <c r="C1614" s="887"/>
      <c r="D1614" s="887"/>
      <c r="E1614" s="887"/>
      <c r="F1614" s="888"/>
      <c r="G1614" s="878"/>
      <c r="H1614" s="879"/>
      <c r="I1614" s="880"/>
      <c r="J1614" s="881"/>
      <c r="K1614" s="880"/>
      <c r="L1614" s="880"/>
      <c r="M1614" s="880"/>
      <c r="N1614" s="880"/>
      <c r="O1614" s="884"/>
      <c r="P1614" s="885"/>
    </row>
    <row r="1615" spans="1:16" ht="25.15" customHeight="1" x14ac:dyDescent="0.15">
      <c r="A1615" s="886"/>
      <c r="B1615" s="887"/>
      <c r="C1615" s="887"/>
      <c r="D1615" s="887"/>
      <c r="E1615" s="887"/>
      <c r="F1615" s="888"/>
      <c r="G1615" s="878"/>
      <c r="H1615" s="879"/>
      <c r="I1615" s="880"/>
      <c r="J1615" s="881"/>
      <c r="K1615" s="880"/>
      <c r="L1615" s="880"/>
      <c r="M1615" s="880"/>
      <c r="N1615" s="880"/>
      <c r="O1615" s="884"/>
      <c r="P1615" s="885"/>
    </row>
    <row r="1616" spans="1:16" ht="25.15" customHeight="1" x14ac:dyDescent="0.15">
      <c r="A1616" s="886"/>
      <c r="B1616" s="887"/>
      <c r="C1616" s="887"/>
      <c r="D1616" s="887"/>
      <c r="E1616" s="887"/>
      <c r="F1616" s="888"/>
      <c r="G1616" s="878"/>
      <c r="H1616" s="879"/>
      <c r="I1616" s="880"/>
      <c r="J1616" s="881"/>
      <c r="K1616" s="880"/>
      <c r="L1616" s="880"/>
      <c r="M1616" s="880"/>
      <c r="N1616" s="880"/>
      <c r="O1616" s="884"/>
      <c r="P1616" s="885"/>
    </row>
    <row r="1617" spans="1:16" ht="25.15" customHeight="1" x14ac:dyDescent="0.15">
      <c r="A1617" s="886"/>
      <c r="B1617" s="887"/>
      <c r="C1617" s="887"/>
      <c r="D1617" s="887"/>
      <c r="E1617" s="887"/>
      <c r="F1617" s="888"/>
      <c r="G1617" s="878"/>
      <c r="H1617" s="879"/>
      <c r="I1617" s="880"/>
      <c r="J1617" s="881"/>
      <c r="K1617" s="880"/>
      <c r="L1617" s="880"/>
      <c r="M1617" s="880"/>
      <c r="N1617" s="880"/>
      <c r="O1617" s="884"/>
      <c r="P1617" s="885"/>
    </row>
    <row r="1618" spans="1:16" ht="25.15" customHeight="1" x14ac:dyDescent="0.15">
      <c r="A1618" s="886"/>
      <c r="B1618" s="887"/>
      <c r="C1618" s="887"/>
      <c r="D1618" s="887"/>
      <c r="E1618" s="887"/>
      <c r="F1618" s="888"/>
      <c r="G1618" s="878"/>
      <c r="H1618" s="879"/>
      <c r="I1618" s="880"/>
      <c r="J1618" s="881"/>
      <c r="K1618" s="880"/>
      <c r="L1618" s="880"/>
      <c r="M1618" s="880"/>
      <c r="N1618" s="880"/>
      <c r="O1618" s="884"/>
      <c r="P1618" s="885"/>
    </row>
    <row r="1619" spans="1:16" ht="25.15" customHeight="1" x14ac:dyDescent="0.15">
      <c r="A1619" s="886"/>
      <c r="B1619" s="887"/>
      <c r="C1619" s="887"/>
      <c r="D1619" s="887"/>
      <c r="E1619" s="887"/>
      <c r="F1619" s="888"/>
      <c r="G1619" s="878"/>
      <c r="H1619" s="879"/>
      <c r="I1619" s="880"/>
      <c r="J1619" s="881"/>
      <c r="K1619" s="880"/>
      <c r="L1619" s="880"/>
      <c r="M1619" s="880"/>
      <c r="N1619" s="880"/>
      <c r="O1619" s="884"/>
      <c r="P1619" s="885"/>
    </row>
    <row r="1620" spans="1:16" ht="25.15" customHeight="1" x14ac:dyDescent="0.15">
      <c r="A1620" s="886"/>
      <c r="B1620" s="887"/>
      <c r="C1620" s="887"/>
      <c r="D1620" s="887"/>
      <c r="E1620" s="887"/>
      <c r="F1620" s="888"/>
      <c r="G1620" s="878"/>
      <c r="H1620" s="879"/>
      <c r="I1620" s="880"/>
      <c r="J1620" s="881"/>
      <c r="K1620" s="880"/>
      <c r="L1620" s="880"/>
      <c r="M1620" s="880"/>
      <c r="N1620" s="880"/>
      <c r="O1620" s="884"/>
      <c r="P1620" s="885"/>
    </row>
    <row r="1621" spans="1:16" ht="25.15" customHeight="1" x14ac:dyDescent="0.15">
      <c r="A1621" s="886"/>
      <c r="B1621" s="887"/>
      <c r="C1621" s="887"/>
      <c r="D1621" s="887"/>
      <c r="E1621" s="887"/>
      <c r="F1621" s="888"/>
      <c r="G1621" s="878"/>
      <c r="H1621" s="879"/>
      <c r="I1621" s="880"/>
      <c r="J1621" s="881"/>
      <c r="K1621" s="880"/>
      <c r="L1621" s="880"/>
      <c r="M1621" s="880"/>
      <c r="N1621" s="880"/>
      <c r="O1621" s="884"/>
      <c r="P1621" s="885"/>
    </row>
    <row r="1622" spans="1:16" ht="25.15" customHeight="1" x14ac:dyDescent="0.15">
      <c r="A1622" s="886"/>
      <c r="B1622" s="887"/>
      <c r="C1622" s="887"/>
      <c r="D1622" s="887"/>
      <c r="E1622" s="887"/>
      <c r="F1622" s="888"/>
      <c r="G1622" s="878"/>
      <c r="H1622" s="879"/>
      <c r="I1622" s="880"/>
      <c r="J1622" s="881"/>
      <c r="K1622" s="880"/>
      <c r="L1622" s="880"/>
      <c r="M1622" s="880"/>
      <c r="N1622" s="880"/>
      <c r="O1622" s="884"/>
      <c r="P1622" s="885"/>
    </row>
    <row r="1623" spans="1:16" ht="25.15" customHeight="1" x14ac:dyDescent="0.15">
      <c r="A1623" s="886"/>
      <c r="B1623" s="887"/>
      <c r="C1623" s="887"/>
      <c r="D1623" s="887"/>
      <c r="E1623" s="887"/>
      <c r="F1623" s="888"/>
      <c r="G1623" s="878"/>
      <c r="H1623" s="879"/>
      <c r="I1623" s="880"/>
      <c r="J1623" s="881"/>
      <c r="K1623" s="880"/>
      <c r="L1623" s="880"/>
      <c r="M1623" s="880"/>
      <c r="N1623" s="880"/>
      <c r="O1623" s="884"/>
      <c r="P1623" s="885"/>
    </row>
    <row r="1624" spans="1:16" ht="25.15" customHeight="1" x14ac:dyDescent="0.15">
      <c r="A1624" s="886"/>
      <c r="B1624" s="887"/>
      <c r="C1624" s="887"/>
      <c r="D1624" s="887"/>
      <c r="E1624" s="887"/>
      <c r="F1624" s="888"/>
      <c r="G1624" s="878"/>
      <c r="H1624" s="879"/>
      <c r="I1624" s="880"/>
      <c r="J1624" s="881"/>
      <c r="K1624" s="880"/>
      <c r="L1624" s="880"/>
      <c r="M1624" s="880"/>
      <c r="N1624" s="880"/>
      <c r="O1624" s="884"/>
      <c r="P1624" s="885"/>
    </row>
    <row r="1625" spans="1:16" ht="25.15" customHeight="1" x14ac:dyDescent="0.15">
      <c r="A1625" s="886"/>
      <c r="B1625" s="887"/>
      <c r="C1625" s="887"/>
      <c r="D1625" s="887"/>
      <c r="E1625" s="887"/>
      <c r="F1625" s="888"/>
      <c r="G1625" s="878"/>
      <c r="H1625" s="879"/>
      <c r="I1625" s="880"/>
      <c r="J1625" s="881"/>
      <c r="K1625" s="880"/>
      <c r="L1625" s="880"/>
      <c r="M1625" s="880"/>
      <c r="N1625" s="880"/>
      <c r="O1625" s="884"/>
      <c r="P1625" s="885"/>
    </row>
    <row r="1626" spans="1:16" ht="25.15" customHeight="1" x14ac:dyDescent="0.15">
      <c r="A1626" s="886"/>
      <c r="B1626" s="887"/>
      <c r="C1626" s="887"/>
      <c r="D1626" s="887"/>
      <c r="E1626" s="887"/>
      <c r="F1626" s="888"/>
      <c r="G1626" s="878"/>
      <c r="H1626" s="879"/>
      <c r="I1626" s="880"/>
      <c r="J1626" s="881"/>
      <c r="K1626" s="880"/>
      <c r="L1626" s="880"/>
      <c r="M1626" s="880"/>
      <c r="N1626" s="880"/>
      <c r="O1626" s="884"/>
      <c r="P1626" s="885"/>
    </row>
    <row r="1627" spans="1:16" ht="25.15" customHeight="1" x14ac:dyDescent="0.15">
      <c r="A1627" s="886"/>
      <c r="B1627" s="887"/>
      <c r="C1627" s="887"/>
      <c r="D1627" s="887"/>
      <c r="E1627" s="887"/>
      <c r="F1627" s="888"/>
      <c r="G1627" s="878"/>
      <c r="H1627" s="879"/>
      <c r="I1627" s="880"/>
      <c r="J1627" s="881"/>
      <c r="K1627" s="880"/>
      <c r="L1627" s="880"/>
      <c r="M1627" s="880"/>
      <c r="N1627" s="880"/>
      <c r="O1627" s="884"/>
      <c r="P1627" s="885"/>
    </row>
    <row r="1628" spans="1:16" ht="25.15" customHeight="1" x14ac:dyDescent="0.15">
      <c r="A1628" s="886"/>
      <c r="B1628" s="887"/>
      <c r="C1628" s="887"/>
      <c r="D1628" s="887"/>
      <c r="E1628" s="887"/>
      <c r="F1628" s="888"/>
      <c r="G1628" s="878"/>
      <c r="H1628" s="879"/>
      <c r="I1628" s="880"/>
      <c r="J1628" s="881"/>
      <c r="K1628" s="880"/>
      <c r="L1628" s="880"/>
      <c r="M1628" s="880"/>
      <c r="N1628" s="880"/>
      <c r="O1628" s="884"/>
      <c r="P1628" s="885"/>
    </row>
    <row r="1629" spans="1:16" ht="25.15" customHeight="1" x14ac:dyDescent="0.15">
      <c r="A1629" s="886"/>
      <c r="B1629" s="887"/>
      <c r="C1629" s="887"/>
      <c r="D1629" s="887"/>
      <c r="E1629" s="887"/>
      <c r="F1629" s="888"/>
      <c r="G1629" s="878"/>
      <c r="H1629" s="879"/>
      <c r="I1629" s="880"/>
      <c r="J1629" s="881"/>
      <c r="K1629" s="880"/>
      <c r="L1629" s="880"/>
      <c r="M1629" s="880"/>
      <c r="N1629" s="880"/>
      <c r="O1629" s="884"/>
      <c r="P1629" s="885"/>
    </row>
    <row r="1630" spans="1:16" ht="25.15" customHeight="1" x14ac:dyDescent="0.15">
      <c r="A1630" s="886"/>
      <c r="B1630" s="887"/>
      <c r="C1630" s="887"/>
      <c r="D1630" s="887"/>
      <c r="E1630" s="887"/>
      <c r="F1630" s="888"/>
      <c r="G1630" s="878"/>
      <c r="H1630" s="879"/>
      <c r="I1630" s="880"/>
      <c r="J1630" s="881"/>
      <c r="K1630" s="880"/>
      <c r="L1630" s="880"/>
      <c r="M1630" s="880"/>
      <c r="N1630" s="880"/>
      <c r="O1630" s="884"/>
      <c r="P1630" s="885"/>
    </row>
    <row r="1631" spans="1:16" ht="25.15" customHeight="1" x14ac:dyDescent="0.15">
      <c r="A1631" s="886"/>
      <c r="B1631" s="887"/>
      <c r="C1631" s="887"/>
      <c r="D1631" s="887"/>
      <c r="E1631" s="887"/>
      <c r="F1631" s="888"/>
      <c r="G1631" s="878"/>
      <c r="H1631" s="879"/>
      <c r="I1631" s="880"/>
      <c r="J1631" s="881"/>
      <c r="K1631" s="880"/>
      <c r="L1631" s="880"/>
      <c r="M1631" s="880"/>
      <c r="N1631" s="880"/>
      <c r="O1631" s="884"/>
      <c r="P1631" s="885"/>
    </row>
    <row r="1632" spans="1:16" ht="25.15" customHeight="1" x14ac:dyDescent="0.15">
      <c r="A1632" s="886"/>
      <c r="B1632" s="887"/>
      <c r="C1632" s="887"/>
      <c r="D1632" s="887"/>
      <c r="E1632" s="887"/>
      <c r="F1632" s="888"/>
      <c r="G1632" s="878"/>
      <c r="H1632" s="879"/>
      <c r="I1632" s="880"/>
      <c r="J1632" s="881"/>
      <c r="K1632" s="880"/>
      <c r="L1632" s="880"/>
      <c r="M1632" s="880"/>
      <c r="N1632" s="880"/>
      <c r="O1632" s="884"/>
      <c r="P1632" s="885"/>
    </row>
    <row r="1633" spans="1:16" ht="25.15" customHeight="1" x14ac:dyDescent="0.15">
      <c r="A1633" s="886"/>
      <c r="B1633" s="887"/>
      <c r="C1633" s="887"/>
      <c r="D1633" s="887"/>
      <c r="E1633" s="887"/>
      <c r="F1633" s="888"/>
      <c r="G1633" s="878"/>
      <c r="H1633" s="879"/>
      <c r="I1633" s="880"/>
      <c r="J1633" s="881"/>
      <c r="K1633" s="880"/>
      <c r="L1633" s="880"/>
      <c r="M1633" s="880"/>
      <c r="N1633" s="880"/>
      <c r="O1633" s="884"/>
      <c r="P1633" s="885"/>
    </row>
    <row r="1634" spans="1:16" ht="25.15" customHeight="1" x14ac:dyDescent="0.15">
      <c r="A1634" s="886"/>
      <c r="B1634" s="887"/>
      <c r="C1634" s="887"/>
      <c r="D1634" s="887"/>
      <c r="E1634" s="887"/>
      <c r="F1634" s="888"/>
      <c r="G1634" s="878"/>
      <c r="H1634" s="879"/>
      <c r="I1634" s="880"/>
      <c r="J1634" s="881"/>
      <c r="K1634" s="880"/>
      <c r="L1634" s="880"/>
      <c r="M1634" s="880"/>
      <c r="N1634" s="880"/>
      <c r="O1634" s="884"/>
      <c r="P1634" s="885"/>
    </row>
    <row r="1635" spans="1:16" ht="25.15" customHeight="1" x14ac:dyDescent="0.15">
      <c r="A1635" s="886"/>
      <c r="B1635" s="887"/>
      <c r="C1635" s="887"/>
      <c r="D1635" s="887"/>
      <c r="E1635" s="887"/>
      <c r="F1635" s="888"/>
      <c r="G1635" s="878"/>
      <c r="H1635" s="879"/>
      <c r="I1635" s="880"/>
      <c r="J1635" s="881"/>
      <c r="K1635" s="880"/>
      <c r="L1635" s="880"/>
      <c r="M1635" s="880"/>
      <c r="N1635" s="880"/>
      <c r="O1635" s="884"/>
      <c r="P1635" s="885"/>
    </row>
    <row r="1636" spans="1:16" ht="25.15" customHeight="1" x14ac:dyDescent="0.15">
      <c r="A1636" s="886"/>
      <c r="B1636" s="887"/>
      <c r="C1636" s="887"/>
      <c r="D1636" s="887"/>
      <c r="E1636" s="887"/>
      <c r="F1636" s="888"/>
      <c r="G1636" s="878"/>
      <c r="H1636" s="879"/>
      <c r="I1636" s="880"/>
      <c r="J1636" s="881"/>
      <c r="K1636" s="880"/>
      <c r="L1636" s="880"/>
      <c r="M1636" s="880"/>
      <c r="N1636" s="880"/>
      <c r="O1636" s="884"/>
      <c r="P1636" s="885"/>
    </row>
    <row r="1637" spans="1:16" ht="25.15" customHeight="1" x14ac:dyDescent="0.15">
      <c r="A1637" s="886"/>
      <c r="B1637" s="887"/>
      <c r="C1637" s="887"/>
      <c r="D1637" s="887"/>
      <c r="E1637" s="887"/>
      <c r="F1637" s="888"/>
      <c r="G1637" s="878"/>
      <c r="H1637" s="879"/>
      <c r="I1637" s="880"/>
      <c r="J1637" s="881"/>
      <c r="K1637" s="880"/>
      <c r="L1637" s="880"/>
      <c r="M1637" s="880"/>
      <c r="N1637" s="880"/>
      <c r="O1637" s="884"/>
      <c r="P1637" s="885"/>
    </row>
    <row r="1638" spans="1:16" ht="25.15" customHeight="1" x14ac:dyDescent="0.15">
      <c r="A1638" s="886"/>
      <c r="B1638" s="887"/>
      <c r="C1638" s="887"/>
      <c r="D1638" s="887"/>
      <c r="E1638" s="887"/>
      <c r="F1638" s="888"/>
      <c r="G1638" s="878"/>
      <c r="H1638" s="879"/>
      <c r="I1638" s="880"/>
      <c r="J1638" s="881"/>
      <c r="K1638" s="880"/>
      <c r="L1638" s="880"/>
      <c r="M1638" s="880"/>
      <c r="N1638" s="880"/>
      <c r="O1638" s="884"/>
      <c r="P1638" s="885"/>
    </row>
    <row r="1639" spans="1:16" ht="25.15" customHeight="1" x14ac:dyDescent="0.15">
      <c r="A1639" s="886"/>
      <c r="B1639" s="887"/>
      <c r="C1639" s="887"/>
      <c r="D1639" s="887"/>
      <c r="E1639" s="887"/>
      <c r="F1639" s="888"/>
      <c r="G1639" s="878"/>
      <c r="H1639" s="879"/>
      <c r="I1639" s="880"/>
      <c r="J1639" s="881"/>
      <c r="K1639" s="880"/>
      <c r="L1639" s="880"/>
      <c r="M1639" s="880"/>
      <c r="N1639" s="880"/>
      <c r="O1639" s="884"/>
      <c r="P1639" s="885"/>
    </row>
    <row r="1640" spans="1:16" ht="25.15" customHeight="1" x14ac:dyDescent="0.15">
      <c r="A1640" s="886"/>
      <c r="B1640" s="887"/>
      <c r="C1640" s="887"/>
      <c r="D1640" s="887"/>
      <c r="E1640" s="887"/>
      <c r="F1640" s="888"/>
      <c r="G1640" s="878"/>
      <c r="H1640" s="879"/>
      <c r="I1640" s="880"/>
      <c r="J1640" s="881"/>
      <c r="K1640" s="880"/>
      <c r="L1640" s="880"/>
      <c r="M1640" s="880"/>
      <c r="N1640" s="880"/>
      <c r="O1640" s="884"/>
      <c r="P1640" s="885"/>
    </row>
    <row r="1641" spans="1:16" ht="25.15" customHeight="1" x14ac:dyDescent="0.15">
      <c r="A1641" s="886"/>
      <c r="B1641" s="887"/>
      <c r="C1641" s="887"/>
      <c r="D1641" s="887"/>
      <c r="E1641" s="887"/>
      <c r="F1641" s="888"/>
      <c r="G1641" s="878"/>
      <c r="H1641" s="879"/>
      <c r="I1641" s="880"/>
      <c r="J1641" s="881"/>
      <c r="K1641" s="880"/>
      <c r="L1641" s="880"/>
      <c r="M1641" s="880"/>
      <c r="N1641" s="880"/>
      <c r="O1641" s="884"/>
      <c r="P1641" s="885"/>
    </row>
    <row r="1642" spans="1:16" ht="25.15" customHeight="1" x14ac:dyDescent="0.15">
      <c r="A1642" s="886"/>
      <c r="B1642" s="887"/>
      <c r="C1642" s="887"/>
      <c r="D1642" s="887"/>
      <c r="E1642" s="887"/>
      <c r="F1642" s="888"/>
      <c r="G1642" s="878"/>
      <c r="H1642" s="879"/>
      <c r="I1642" s="880"/>
      <c r="J1642" s="881"/>
      <c r="K1642" s="880"/>
      <c r="L1642" s="880"/>
      <c r="M1642" s="880"/>
      <c r="N1642" s="880"/>
      <c r="O1642" s="884"/>
      <c r="P1642" s="885"/>
    </row>
    <row r="1643" spans="1:16" ht="25.15" customHeight="1" x14ac:dyDescent="0.15">
      <c r="A1643" s="886"/>
      <c r="B1643" s="887"/>
      <c r="C1643" s="887"/>
      <c r="D1643" s="887"/>
      <c r="E1643" s="887"/>
      <c r="F1643" s="888"/>
      <c r="G1643" s="878"/>
      <c r="H1643" s="879"/>
      <c r="I1643" s="880"/>
      <c r="J1643" s="881"/>
      <c r="K1643" s="880"/>
      <c r="L1643" s="880"/>
      <c r="M1643" s="880"/>
      <c r="N1643" s="880"/>
      <c r="O1643" s="884"/>
      <c r="P1643" s="885"/>
    </row>
    <row r="1644" spans="1:16" ht="25.15" customHeight="1" x14ac:dyDescent="0.15">
      <c r="A1644" s="886"/>
      <c r="B1644" s="887"/>
      <c r="C1644" s="887"/>
      <c r="D1644" s="887"/>
      <c r="E1644" s="887"/>
      <c r="F1644" s="888"/>
      <c r="G1644" s="878"/>
      <c r="H1644" s="879"/>
      <c r="I1644" s="880"/>
      <c r="J1644" s="881"/>
      <c r="K1644" s="880"/>
      <c r="L1644" s="880"/>
      <c r="M1644" s="880"/>
      <c r="N1644" s="880"/>
      <c r="O1644" s="884"/>
      <c r="P1644" s="885"/>
    </row>
    <row r="1645" spans="1:16" ht="25.15" customHeight="1" x14ac:dyDescent="0.15">
      <c r="A1645" s="886"/>
      <c r="B1645" s="887"/>
      <c r="C1645" s="887"/>
      <c r="D1645" s="887"/>
      <c r="E1645" s="887"/>
      <c r="F1645" s="888"/>
      <c r="G1645" s="878"/>
      <c r="H1645" s="879"/>
      <c r="I1645" s="880"/>
      <c r="J1645" s="881"/>
      <c r="K1645" s="880"/>
      <c r="L1645" s="880"/>
      <c r="M1645" s="880"/>
      <c r="N1645" s="880"/>
      <c r="O1645" s="884"/>
      <c r="P1645" s="885"/>
    </row>
    <row r="1646" spans="1:16" ht="25.15" customHeight="1" x14ac:dyDescent="0.15">
      <c r="A1646" s="886"/>
      <c r="B1646" s="887"/>
      <c r="C1646" s="887"/>
      <c r="D1646" s="887"/>
      <c r="E1646" s="887"/>
      <c r="F1646" s="888"/>
      <c r="G1646" s="878"/>
      <c r="H1646" s="879"/>
      <c r="I1646" s="880"/>
      <c r="J1646" s="881"/>
      <c r="K1646" s="880"/>
      <c r="L1646" s="880"/>
      <c r="M1646" s="880"/>
      <c r="N1646" s="880"/>
      <c r="O1646" s="884"/>
      <c r="P1646" s="885"/>
    </row>
    <row r="1647" spans="1:16" ht="25.15" customHeight="1" x14ac:dyDescent="0.15">
      <c r="A1647" s="886"/>
      <c r="B1647" s="887"/>
      <c r="C1647" s="887"/>
      <c r="D1647" s="887"/>
      <c r="E1647" s="887"/>
      <c r="F1647" s="888"/>
      <c r="G1647" s="878"/>
      <c r="H1647" s="879"/>
      <c r="I1647" s="880"/>
      <c r="J1647" s="881"/>
      <c r="K1647" s="880"/>
      <c r="L1647" s="880"/>
      <c r="M1647" s="880"/>
      <c r="N1647" s="880"/>
      <c r="O1647" s="884"/>
      <c r="P1647" s="885"/>
    </row>
    <row r="1648" spans="1:16" ht="25.15" customHeight="1" x14ac:dyDescent="0.15">
      <c r="A1648" s="886"/>
      <c r="B1648" s="887"/>
      <c r="C1648" s="887"/>
      <c r="D1648" s="887"/>
      <c r="E1648" s="887"/>
      <c r="F1648" s="888"/>
      <c r="G1648" s="878"/>
      <c r="H1648" s="879"/>
      <c r="I1648" s="880"/>
      <c r="J1648" s="881"/>
      <c r="K1648" s="880"/>
      <c r="L1648" s="880"/>
      <c r="M1648" s="880"/>
      <c r="N1648" s="880"/>
      <c r="O1648" s="884"/>
      <c r="P1648" s="885"/>
    </row>
    <row r="1649" spans="1:16" ht="25.15" customHeight="1" x14ac:dyDescent="0.15">
      <c r="A1649" s="886"/>
      <c r="B1649" s="887"/>
      <c r="C1649" s="887"/>
      <c r="D1649" s="887"/>
      <c r="E1649" s="887"/>
      <c r="F1649" s="888"/>
      <c r="G1649" s="878"/>
      <c r="H1649" s="879"/>
      <c r="I1649" s="880"/>
      <c r="J1649" s="881"/>
      <c r="K1649" s="880"/>
      <c r="L1649" s="880"/>
      <c r="M1649" s="880"/>
      <c r="N1649" s="880"/>
      <c r="O1649" s="884"/>
      <c r="P1649" s="885"/>
    </row>
    <row r="1650" spans="1:16" ht="25.15" customHeight="1" x14ac:dyDescent="0.15">
      <c r="A1650" s="886"/>
      <c r="B1650" s="887"/>
      <c r="C1650" s="887"/>
      <c r="D1650" s="887"/>
      <c r="E1650" s="887"/>
      <c r="F1650" s="888"/>
      <c r="G1650" s="878"/>
      <c r="H1650" s="879"/>
      <c r="I1650" s="880"/>
      <c r="J1650" s="881"/>
      <c r="K1650" s="880"/>
      <c r="L1650" s="880"/>
      <c r="M1650" s="880"/>
      <c r="N1650" s="880"/>
      <c r="O1650" s="884"/>
      <c r="P1650" s="885"/>
    </row>
    <row r="1651" spans="1:16" ht="25.15" customHeight="1" x14ac:dyDescent="0.15">
      <c r="A1651" s="886"/>
      <c r="B1651" s="887"/>
      <c r="C1651" s="887"/>
      <c r="D1651" s="887"/>
      <c r="E1651" s="887"/>
      <c r="F1651" s="888"/>
      <c r="G1651" s="878"/>
      <c r="H1651" s="879"/>
      <c r="I1651" s="880"/>
      <c r="J1651" s="881"/>
      <c r="K1651" s="880"/>
      <c r="L1651" s="880"/>
      <c r="M1651" s="880"/>
      <c r="N1651" s="880"/>
      <c r="O1651" s="884"/>
      <c r="P1651" s="885"/>
    </row>
    <row r="1652" spans="1:16" ht="25.15" customHeight="1" x14ac:dyDescent="0.15">
      <c r="A1652" s="886"/>
      <c r="B1652" s="887"/>
      <c r="C1652" s="887"/>
      <c r="D1652" s="887"/>
      <c r="E1652" s="887"/>
      <c r="F1652" s="888"/>
      <c r="G1652" s="878"/>
      <c r="H1652" s="879"/>
      <c r="I1652" s="880"/>
      <c r="J1652" s="881"/>
      <c r="K1652" s="880"/>
      <c r="L1652" s="880"/>
      <c r="M1652" s="880"/>
      <c r="N1652" s="880"/>
      <c r="O1652" s="884"/>
      <c r="P1652" s="885"/>
    </row>
    <row r="1653" spans="1:16" ht="25.15" customHeight="1" x14ac:dyDescent="0.15">
      <c r="A1653" s="886"/>
      <c r="B1653" s="887"/>
      <c r="C1653" s="887"/>
      <c r="D1653" s="887"/>
      <c r="E1653" s="887"/>
      <c r="F1653" s="888"/>
      <c r="G1653" s="878"/>
      <c r="H1653" s="879"/>
      <c r="I1653" s="880"/>
      <c r="J1653" s="881"/>
      <c r="K1653" s="880"/>
      <c r="L1653" s="880"/>
      <c r="M1653" s="880"/>
      <c r="N1653" s="880"/>
      <c r="O1653" s="884"/>
      <c r="P1653" s="885"/>
    </row>
    <row r="1654" spans="1:16" ht="25.15" customHeight="1" x14ac:dyDescent="0.15">
      <c r="A1654" s="886"/>
      <c r="B1654" s="887"/>
      <c r="C1654" s="887"/>
      <c r="D1654" s="887"/>
      <c r="E1654" s="887"/>
      <c r="F1654" s="888"/>
      <c r="G1654" s="878"/>
      <c r="H1654" s="879"/>
      <c r="I1654" s="880"/>
      <c r="J1654" s="881"/>
      <c r="K1654" s="880"/>
      <c r="L1654" s="880"/>
      <c r="M1654" s="880"/>
      <c r="N1654" s="880"/>
      <c r="O1654" s="884"/>
      <c r="P1654" s="885"/>
    </row>
    <row r="1655" spans="1:16" ht="25.15" customHeight="1" x14ac:dyDescent="0.15">
      <c r="A1655" s="886"/>
      <c r="B1655" s="887"/>
      <c r="C1655" s="887"/>
      <c r="D1655" s="887"/>
      <c r="E1655" s="887"/>
      <c r="F1655" s="888"/>
      <c r="G1655" s="878"/>
      <c r="H1655" s="879"/>
      <c r="I1655" s="880"/>
      <c r="J1655" s="881"/>
      <c r="K1655" s="880"/>
      <c r="L1655" s="880"/>
      <c r="M1655" s="880"/>
      <c r="N1655" s="880"/>
      <c r="O1655" s="884"/>
      <c r="P1655" s="885"/>
    </row>
    <row r="1656" spans="1:16" ht="25.15" customHeight="1" x14ac:dyDescent="0.15">
      <c r="A1656" s="886"/>
      <c r="B1656" s="887"/>
      <c r="C1656" s="887"/>
      <c r="D1656" s="887"/>
      <c r="E1656" s="887"/>
      <c r="F1656" s="888"/>
      <c r="G1656" s="878"/>
      <c r="H1656" s="879"/>
      <c r="I1656" s="880"/>
      <c r="J1656" s="881"/>
      <c r="K1656" s="880"/>
      <c r="L1656" s="880"/>
      <c r="M1656" s="880"/>
      <c r="N1656" s="880"/>
      <c r="O1656" s="884"/>
      <c r="P1656" s="885"/>
    </row>
    <row r="1657" spans="1:16" ht="25.15" customHeight="1" x14ac:dyDescent="0.15">
      <c r="A1657" s="886"/>
      <c r="B1657" s="887"/>
      <c r="C1657" s="887"/>
      <c r="D1657" s="887"/>
      <c r="E1657" s="887"/>
      <c r="F1657" s="888"/>
      <c r="G1657" s="878"/>
      <c r="H1657" s="879"/>
      <c r="I1657" s="880"/>
      <c r="J1657" s="881"/>
      <c r="K1657" s="880"/>
      <c r="L1657" s="880"/>
      <c r="M1657" s="880"/>
      <c r="N1657" s="880"/>
      <c r="O1657" s="884"/>
      <c r="P1657" s="885"/>
    </row>
    <row r="1658" spans="1:16" ht="25.15" customHeight="1" x14ac:dyDescent="0.15">
      <c r="A1658" s="886"/>
      <c r="B1658" s="887"/>
      <c r="C1658" s="887"/>
      <c r="D1658" s="887"/>
      <c r="E1658" s="887"/>
      <c r="F1658" s="888"/>
      <c r="G1658" s="878"/>
      <c r="H1658" s="879"/>
      <c r="I1658" s="880"/>
      <c r="J1658" s="881"/>
      <c r="K1658" s="880"/>
      <c r="L1658" s="880"/>
      <c r="M1658" s="880"/>
      <c r="N1658" s="880"/>
      <c r="O1658" s="884"/>
      <c r="P1658" s="885"/>
    </row>
    <row r="1659" spans="1:16" ht="25.15" customHeight="1" x14ac:dyDescent="0.15">
      <c r="A1659" s="886"/>
      <c r="B1659" s="887"/>
      <c r="C1659" s="887"/>
      <c r="D1659" s="887"/>
      <c r="E1659" s="887"/>
      <c r="F1659" s="888"/>
      <c r="G1659" s="878"/>
      <c r="H1659" s="879"/>
      <c r="I1659" s="880"/>
      <c r="J1659" s="881"/>
      <c r="K1659" s="880"/>
      <c r="L1659" s="880"/>
      <c r="M1659" s="880"/>
      <c r="N1659" s="880"/>
      <c r="O1659" s="884"/>
      <c r="P1659" s="885"/>
    </row>
    <row r="1660" spans="1:16" ht="25.15" customHeight="1" x14ac:dyDescent="0.15">
      <c r="A1660" s="886"/>
      <c r="B1660" s="887"/>
      <c r="C1660" s="887"/>
      <c r="D1660" s="887"/>
      <c r="E1660" s="887"/>
      <c r="F1660" s="888"/>
      <c r="G1660" s="878"/>
      <c r="H1660" s="879"/>
      <c r="I1660" s="880"/>
      <c r="J1660" s="881"/>
      <c r="K1660" s="880"/>
      <c r="L1660" s="880"/>
      <c r="M1660" s="880"/>
      <c r="N1660" s="880"/>
      <c r="O1660" s="884"/>
      <c r="P1660" s="885"/>
    </row>
    <row r="1661" spans="1:16" ht="25.15" customHeight="1" x14ac:dyDescent="0.15">
      <c r="A1661" s="886"/>
      <c r="B1661" s="887"/>
      <c r="C1661" s="887"/>
      <c r="D1661" s="887"/>
      <c r="E1661" s="887"/>
      <c r="F1661" s="888"/>
      <c r="G1661" s="878"/>
      <c r="H1661" s="879"/>
      <c r="I1661" s="880"/>
      <c r="J1661" s="881"/>
      <c r="K1661" s="880"/>
      <c r="L1661" s="880"/>
      <c r="M1661" s="880"/>
      <c r="N1661" s="880"/>
      <c r="O1661" s="884"/>
      <c r="P1661" s="885"/>
    </row>
    <row r="1662" spans="1:16" ht="25.15" customHeight="1" x14ac:dyDescent="0.15">
      <c r="A1662" s="886"/>
      <c r="B1662" s="887"/>
      <c r="C1662" s="887"/>
      <c r="D1662" s="887"/>
      <c r="E1662" s="887"/>
      <c r="F1662" s="888"/>
      <c r="G1662" s="878"/>
      <c r="H1662" s="879"/>
      <c r="I1662" s="880"/>
      <c r="J1662" s="881"/>
      <c r="K1662" s="880"/>
      <c r="L1662" s="880"/>
      <c r="M1662" s="880"/>
      <c r="N1662" s="880"/>
      <c r="O1662" s="884"/>
      <c r="P1662" s="885"/>
    </row>
    <row r="1663" spans="1:16" ht="25.15" customHeight="1" x14ac:dyDescent="0.15">
      <c r="A1663" s="886"/>
      <c r="B1663" s="887"/>
      <c r="C1663" s="887"/>
      <c r="D1663" s="887"/>
      <c r="E1663" s="887"/>
      <c r="F1663" s="888"/>
      <c r="G1663" s="878"/>
      <c r="H1663" s="879"/>
      <c r="I1663" s="880"/>
      <c r="J1663" s="881"/>
      <c r="K1663" s="880"/>
      <c r="L1663" s="880"/>
      <c r="M1663" s="880"/>
      <c r="N1663" s="880"/>
      <c r="O1663" s="884"/>
      <c r="P1663" s="885"/>
    </row>
    <row r="1664" spans="1:16" ht="25.15" customHeight="1" x14ac:dyDescent="0.15">
      <c r="A1664" s="886"/>
      <c r="B1664" s="887"/>
      <c r="C1664" s="887"/>
      <c r="D1664" s="887"/>
      <c r="E1664" s="887"/>
      <c r="F1664" s="888"/>
      <c r="G1664" s="878"/>
      <c r="H1664" s="879"/>
      <c r="I1664" s="880"/>
      <c r="J1664" s="881"/>
      <c r="K1664" s="880"/>
      <c r="L1664" s="880"/>
      <c r="M1664" s="880"/>
      <c r="N1664" s="880"/>
      <c r="O1664" s="884"/>
      <c r="P1664" s="885"/>
    </row>
    <row r="1665" spans="1:16" ht="25.15" customHeight="1" x14ac:dyDescent="0.15">
      <c r="A1665" s="886"/>
      <c r="B1665" s="887"/>
      <c r="C1665" s="887"/>
      <c r="D1665" s="887"/>
      <c r="E1665" s="887"/>
      <c r="F1665" s="888"/>
      <c r="G1665" s="878"/>
      <c r="H1665" s="879"/>
      <c r="I1665" s="880"/>
      <c r="J1665" s="881"/>
      <c r="K1665" s="880"/>
      <c r="L1665" s="880"/>
      <c r="M1665" s="880"/>
      <c r="N1665" s="880"/>
      <c r="O1665" s="884"/>
      <c r="P1665" s="885"/>
    </row>
    <row r="1666" spans="1:16" ht="25.15" customHeight="1" x14ac:dyDescent="0.15">
      <c r="A1666" s="886"/>
      <c r="B1666" s="887"/>
      <c r="C1666" s="887"/>
      <c r="D1666" s="887"/>
      <c r="E1666" s="887"/>
      <c r="F1666" s="888"/>
      <c r="G1666" s="878"/>
      <c r="H1666" s="879"/>
      <c r="I1666" s="880"/>
      <c r="J1666" s="881"/>
      <c r="K1666" s="880"/>
      <c r="L1666" s="880"/>
      <c r="M1666" s="880"/>
      <c r="N1666" s="880"/>
      <c r="O1666" s="884"/>
      <c r="P1666" s="885"/>
    </row>
    <row r="1667" spans="1:16" ht="25.15" customHeight="1" x14ac:dyDescent="0.15">
      <c r="A1667" s="886"/>
      <c r="B1667" s="887"/>
      <c r="C1667" s="887"/>
      <c r="D1667" s="887"/>
      <c r="E1667" s="887"/>
      <c r="F1667" s="888"/>
      <c r="G1667" s="878"/>
      <c r="H1667" s="879"/>
      <c r="I1667" s="880"/>
      <c r="J1667" s="881"/>
      <c r="K1667" s="880"/>
      <c r="L1667" s="880"/>
      <c r="M1667" s="880"/>
      <c r="N1667" s="880"/>
      <c r="O1667" s="884"/>
      <c r="P1667" s="885"/>
    </row>
    <row r="1668" spans="1:16" ht="25.15" customHeight="1" x14ac:dyDescent="0.15">
      <c r="A1668" s="886"/>
      <c r="B1668" s="887"/>
      <c r="C1668" s="887"/>
      <c r="D1668" s="887"/>
      <c r="E1668" s="887"/>
      <c r="F1668" s="888"/>
      <c r="G1668" s="878"/>
      <c r="H1668" s="879"/>
      <c r="I1668" s="880"/>
      <c r="J1668" s="881"/>
      <c r="K1668" s="880"/>
      <c r="L1668" s="880"/>
      <c r="M1668" s="880"/>
      <c r="N1668" s="880"/>
      <c r="O1668" s="884"/>
      <c r="P1668" s="885"/>
    </row>
    <row r="1669" spans="1:16" ht="25.15" customHeight="1" x14ac:dyDescent="0.15">
      <c r="A1669" s="886"/>
      <c r="B1669" s="887"/>
      <c r="C1669" s="887"/>
      <c r="D1669" s="887"/>
      <c r="E1669" s="887"/>
      <c r="F1669" s="888"/>
      <c r="G1669" s="878"/>
      <c r="H1669" s="879"/>
      <c r="I1669" s="880"/>
      <c r="J1669" s="881"/>
      <c r="K1669" s="880"/>
      <c r="L1669" s="880"/>
      <c r="M1669" s="880"/>
      <c r="N1669" s="880"/>
      <c r="O1669" s="884"/>
      <c r="P1669" s="885"/>
    </row>
    <row r="1670" spans="1:16" ht="25.15" customHeight="1" x14ac:dyDescent="0.15">
      <c r="A1670" s="886"/>
      <c r="B1670" s="887"/>
      <c r="C1670" s="887"/>
      <c r="D1670" s="887"/>
      <c r="E1670" s="887"/>
      <c r="F1670" s="888"/>
      <c r="G1670" s="878"/>
      <c r="H1670" s="879"/>
      <c r="I1670" s="880"/>
      <c r="J1670" s="881"/>
      <c r="K1670" s="880"/>
      <c r="L1670" s="880"/>
      <c r="M1670" s="880"/>
      <c r="N1670" s="880"/>
      <c r="O1670" s="884"/>
      <c r="P1670" s="885"/>
    </row>
    <row r="1671" spans="1:16" ht="25.15" customHeight="1" x14ac:dyDescent="0.15">
      <c r="A1671" s="886"/>
      <c r="B1671" s="887"/>
      <c r="C1671" s="887"/>
      <c r="D1671" s="887"/>
      <c r="E1671" s="887"/>
      <c r="F1671" s="888"/>
      <c r="G1671" s="878"/>
      <c r="H1671" s="879"/>
      <c r="I1671" s="880"/>
      <c r="J1671" s="881"/>
      <c r="K1671" s="880"/>
      <c r="L1671" s="880"/>
      <c r="M1671" s="880"/>
      <c r="N1671" s="880"/>
      <c r="O1671" s="884"/>
      <c r="P1671" s="885"/>
    </row>
    <row r="1672" spans="1:16" ht="25.15" customHeight="1" x14ac:dyDescent="0.15">
      <c r="A1672" s="886"/>
      <c r="B1672" s="887"/>
      <c r="C1672" s="887"/>
      <c r="D1672" s="887"/>
      <c r="E1672" s="887"/>
      <c r="F1672" s="888"/>
      <c r="G1672" s="878"/>
      <c r="H1672" s="879"/>
      <c r="I1672" s="880"/>
      <c r="J1672" s="881"/>
      <c r="K1672" s="880"/>
      <c r="L1672" s="880"/>
      <c r="M1672" s="880"/>
      <c r="N1672" s="880"/>
      <c r="O1672" s="884"/>
      <c r="P1672" s="885"/>
    </row>
    <row r="1673" spans="1:16" ht="25.15" customHeight="1" x14ac:dyDescent="0.15">
      <c r="A1673" s="886"/>
      <c r="B1673" s="887"/>
      <c r="C1673" s="887"/>
      <c r="D1673" s="887"/>
      <c r="E1673" s="887"/>
      <c r="F1673" s="888"/>
      <c r="G1673" s="878"/>
      <c r="H1673" s="879"/>
      <c r="I1673" s="880"/>
      <c r="J1673" s="881"/>
      <c r="K1673" s="880"/>
      <c r="L1673" s="880"/>
      <c r="M1673" s="880"/>
      <c r="N1673" s="880"/>
      <c r="O1673" s="884"/>
      <c r="P1673" s="885"/>
    </row>
    <row r="1674" spans="1:16" ht="25.15" customHeight="1" x14ac:dyDescent="0.15">
      <c r="A1674" s="886"/>
      <c r="B1674" s="887"/>
      <c r="C1674" s="887"/>
      <c r="D1674" s="887"/>
      <c r="E1674" s="887"/>
      <c r="F1674" s="888"/>
      <c r="G1674" s="878"/>
      <c r="H1674" s="879"/>
      <c r="I1674" s="880"/>
      <c r="J1674" s="881"/>
      <c r="K1674" s="880"/>
      <c r="L1674" s="880"/>
      <c r="M1674" s="880"/>
      <c r="N1674" s="880"/>
      <c r="O1674" s="884"/>
      <c r="P1674" s="885"/>
    </row>
    <row r="1675" spans="1:16" ht="25.15" customHeight="1" x14ac:dyDescent="0.15">
      <c r="A1675" s="886"/>
      <c r="B1675" s="887"/>
      <c r="C1675" s="887"/>
      <c r="D1675" s="887"/>
      <c r="E1675" s="887"/>
      <c r="F1675" s="888"/>
      <c r="G1675" s="878"/>
      <c r="H1675" s="879"/>
      <c r="I1675" s="880"/>
      <c r="J1675" s="881"/>
      <c r="K1675" s="880"/>
      <c r="L1675" s="880"/>
      <c r="M1675" s="880"/>
      <c r="N1675" s="880"/>
      <c r="O1675" s="884"/>
      <c r="P1675" s="885"/>
    </row>
    <row r="1676" spans="1:16" ht="25.15" customHeight="1" x14ac:dyDescent="0.15">
      <c r="A1676" s="886"/>
      <c r="B1676" s="887"/>
      <c r="C1676" s="887"/>
      <c r="D1676" s="887"/>
      <c r="E1676" s="887"/>
      <c r="F1676" s="888"/>
      <c r="G1676" s="878"/>
      <c r="H1676" s="879"/>
      <c r="I1676" s="880"/>
      <c r="J1676" s="881"/>
      <c r="K1676" s="880"/>
      <c r="L1676" s="880"/>
      <c r="M1676" s="880"/>
      <c r="N1676" s="880"/>
      <c r="O1676" s="884"/>
      <c r="P1676" s="885"/>
    </row>
    <row r="1677" spans="1:16" ht="25.15" customHeight="1" x14ac:dyDescent="0.15">
      <c r="A1677" s="886"/>
      <c r="B1677" s="887"/>
      <c r="C1677" s="887"/>
      <c r="D1677" s="887"/>
      <c r="E1677" s="887"/>
      <c r="F1677" s="888"/>
      <c r="G1677" s="878"/>
      <c r="H1677" s="879"/>
      <c r="I1677" s="880"/>
      <c r="J1677" s="881"/>
      <c r="K1677" s="880"/>
      <c r="L1677" s="880"/>
      <c r="M1677" s="880"/>
      <c r="N1677" s="880"/>
      <c r="O1677" s="884"/>
      <c r="P1677" s="885"/>
    </row>
    <row r="1678" spans="1:16" ht="25.15" customHeight="1" x14ac:dyDescent="0.15">
      <c r="A1678" s="886"/>
      <c r="B1678" s="887"/>
      <c r="C1678" s="887"/>
      <c r="D1678" s="887"/>
      <c r="E1678" s="887"/>
      <c r="F1678" s="888"/>
      <c r="G1678" s="878"/>
      <c r="H1678" s="879"/>
      <c r="I1678" s="880"/>
      <c r="J1678" s="881"/>
      <c r="K1678" s="880"/>
      <c r="L1678" s="880"/>
      <c r="M1678" s="880"/>
      <c r="N1678" s="880"/>
      <c r="O1678" s="884"/>
      <c r="P1678" s="885"/>
    </row>
    <row r="1679" spans="1:16" ht="25.15" customHeight="1" x14ac:dyDescent="0.15">
      <c r="A1679" s="886"/>
      <c r="B1679" s="887"/>
      <c r="C1679" s="887"/>
      <c r="D1679" s="887"/>
      <c r="E1679" s="887"/>
      <c r="F1679" s="888"/>
      <c r="G1679" s="878"/>
      <c r="H1679" s="879"/>
      <c r="I1679" s="880"/>
      <c r="J1679" s="881"/>
      <c r="K1679" s="880"/>
      <c r="L1679" s="880"/>
      <c r="M1679" s="880"/>
      <c r="N1679" s="880"/>
      <c r="O1679" s="884"/>
      <c r="P1679" s="885"/>
    </row>
    <row r="1680" spans="1:16" ht="25.15" customHeight="1" x14ac:dyDescent="0.15">
      <c r="A1680" s="886"/>
      <c r="B1680" s="887"/>
      <c r="C1680" s="887"/>
      <c r="D1680" s="887"/>
      <c r="E1680" s="887"/>
      <c r="F1680" s="888"/>
      <c r="G1680" s="878"/>
      <c r="H1680" s="879"/>
      <c r="I1680" s="880"/>
      <c r="J1680" s="881"/>
      <c r="K1680" s="880"/>
      <c r="L1680" s="880"/>
      <c r="M1680" s="880"/>
      <c r="N1680" s="880"/>
      <c r="O1680" s="884"/>
      <c r="P1680" s="885"/>
    </row>
    <row r="1681" spans="1:16" ht="25.15" customHeight="1" x14ac:dyDescent="0.15">
      <c r="A1681" s="886"/>
      <c r="B1681" s="887"/>
      <c r="C1681" s="887"/>
      <c r="D1681" s="887"/>
      <c r="E1681" s="887"/>
      <c r="F1681" s="888"/>
      <c r="G1681" s="878"/>
      <c r="H1681" s="879"/>
      <c r="I1681" s="880"/>
      <c r="J1681" s="881"/>
      <c r="K1681" s="880"/>
      <c r="L1681" s="880"/>
      <c r="M1681" s="880"/>
      <c r="N1681" s="880"/>
      <c r="O1681" s="884"/>
      <c r="P1681" s="885"/>
    </row>
    <row r="1682" spans="1:16" ht="25.15" customHeight="1" x14ac:dyDescent="0.15">
      <c r="A1682" s="886"/>
      <c r="B1682" s="887"/>
      <c r="C1682" s="887"/>
      <c r="D1682" s="887"/>
      <c r="E1682" s="887"/>
      <c r="F1682" s="888"/>
      <c r="G1682" s="878"/>
      <c r="H1682" s="879"/>
      <c r="I1682" s="880"/>
      <c r="J1682" s="881"/>
      <c r="K1682" s="880"/>
      <c r="L1682" s="880"/>
      <c r="M1682" s="880"/>
      <c r="N1682" s="880"/>
      <c r="O1682" s="884"/>
      <c r="P1682" s="885"/>
    </row>
    <row r="1683" spans="1:16" ht="25.15" customHeight="1" x14ac:dyDescent="0.15">
      <c r="A1683" s="886"/>
      <c r="B1683" s="887"/>
      <c r="C1683" s="887"/>
      <c r="D1683" s="887"/>
      <c r="E1683" s="887"/>
      <c r="F1683" s="888"/>
      <c r="G1683" s="878"/>
      <c r="H1683" s="879"/>
      <c r="I1683" s="880"/>
      <c r="J1683" s="881"/>
      <c r="K1683" s="880"/>
      <c r="L1683" s="880"/>
      <c r="M1683" s="880"/>
      <c r="N1683" s="880"/>
      <c r="O1683" s="884"/>
      <c r="P1683" s="885"/>
    </row>
    <row r="1684" spans="1:16" ht="25.15" customHeight="1" x14ac:dyDescent="0.15">
      <c r="A1684" s="886"/>
      <c r="B1684" s="887"/>
      <c r="C1684" s="887"/>
      <c r="D1684" s="887"/>
      <c r="E1684" s="887"/>
      <c r="F1684" s="888"/>
      <c r="G1684" s="878"/>
      <c r="H1684" s="879"/>
      <c r="I1684" s="880"/>
      <c r="J1684" s="881"/>
      <c r="K1684" s="880"/>
      <c r="L1684" s="880"/>
      <c r="M1684" s="880"/>
      <c r="N1684" s="880"/>
      <c r="O1684" s="884"/>
      <c r="P1684" s="885"/>
    </row>
    <row r="1685" spans="1:16" ht="25.15" customHeight="1" x14ac:dyDescent="0.15">
      <c r="A1685" s="886"/>
      <c r="B1685" s="887"/>
      <c r="C1685" s="887"/>
      <c r="D1685" s="887"/>
      <c r="E1685" s="887"/>
      <c r="F1685" s="888"/>
      <c r="G1685" s="878"/>
      <c r="H1685" s="879"/>
      <c r="I1685" s="880"/>
      <c r="J1685" s="881"/>
      <c r="K1685" s="880"/>
      <c r="L1685" s="880"/>
      <c r="M1685" s="880"/>
      <c r="N1685" s="880"/>
      <c r="O1685" s="884"/>
      <c r="P1685" s="885"/>
    </row>
    <row r="1686" spans="1:16" ht="25.15" customHeight="1" x14ac:dyDescent="0.15">
      <c r="A1686" s="886"/>
      <c r="B1686" s="887"/>
      <c r="C1686" s="887"/>
      <c r="D1686" s="887"/>
      <c r="E1686" s="887"/>
      <c r="F1686" s="888"/>
      <c r="G1686" s="878"/>
      <c r="H1686" s="879"/>
      <c r="I1686" s="880"/>
      <c r="J1686" s="881"/>
      <c r="K1686" s="880"/>
      <c r="L1686" s="880"/>
      <c r="M1686" s="880"/>
      <c r="N1686" s="880"/>
      <c r="O1686" s="884"/>
      <c r="P1686" s="885"/>
    </row>
    <row r="1687" spans="1:16" ht="25.15" customHeight="1" x14ac:dyDescent="0.15">
      <c r="A1687" s="886"/>
      <c r="B1687" s="887"/>
      <c r="C1687" s="887"/>
      <c r="D1687" s="887"/>
      <c r="E1687" s="887"/>
      <c r="F1687" s="888"/>
      <c r="G1687" s="878"/>
      <c r="H1687" s="879"/>
      <c r="I1687" s="880"/>
      <c r="J1687" s="881"/>
      <c r="K1687" s="880"/>
      <c r="L1687" s="880"/>
      <c r="M1687" s="880"/>
      <c r="N1687" s="880"/>
      <c r="O1687" s="884"/>
      <c r="P1687" s="885"/>
    </row>
    <row r="1688" spans="1:16" ht="25.15" customHeight="1" x14ac:dyDescent="0.15">
      <c r="A1688" s="886"/>
      <c r="B1688" s="887"/>
      <c r="C1688" s="887"/>
      <c r="D1688" s="887"/>
      <c r="E1688" s="887"/>
      <c r="F1688" s="888"/>
      <c r="G1688" s="878"/>
      <c r="H1688" s="879"/>
      <c r="I1688" s="880"/>
      <c r="J1688" s="881"/>
      <c r="K1688" s="880"/>
      <c r="L1688" s="880"/>
      <c r="M1688" s="880"/>
      <c r="N1688" s="880"/>
      <c r="O1688" s="884"/>
      <c r="P1688" s="885"/>
    </row>
    <row r="1689" spans="1:16" ht="25.15" customHeight="1" x14ac:dyDescent="0.15">
      <c r="A1689" s="886"/>
      <c r="B1689" s="887"/>
      <c r="C1689" s="887"/>
      <c r="D1689" s="887"/>
      <c r="E1689" s="887"/>
      <c r="F1689" s="888"/>
      <c r="G1689" s="878"/>
      <c r="H1689" s="879"/>
      <c r="I1689" s="880"/>
      <c r="J1689" s="881"/>
      <c r="K1689" s="880"/>
      <c r="L1689" s="880"/>
      <c r="M1689" s="880"/>
      <c r="N1689" s="880"/>
      <c r="O1689" s="884"/>
      <c r="P1689" s="885"/>
    </row>
    <row r="1690" spans="1:16" ht="25.15" customHeight="1" x14ac:dyDescent="0.15">
      <c r="A1690" s="886"/>
      <c r="B1690" s="887"/>
      <c r="C1690" s="887"/>
      <c r="D1690" s="887"/>
      <c r="E1690" s="887"/>
      <c r="F1690" s="888"/>
      <c r="G1690" s="878"/>
      <c r="H1690" s="879"/>
      <c r="I1690" s="880"/>
      <c r="J1690" s="881"/>
      <c r="K1690" s="880"/>
      <c r="L1690" s="880"/>
      <c r="M1690" s="880"/>
      <c r="N1690" s="880"/>
      <c r="O1690" s="884"/>
      <c r="P1690" s="885"/>
    </row>
    <row r="1691" spans="1:16" ht="25.15" customHeight="1" x14ac:dyDescent="0.15">
      <c r="A1691" s="886"/>
      <c r="B1691" s="887"/>
      <c r="C1691" s="887"/>
      <c r="D1691" s="887"/>
      <c r="E1691" s="887"/>
      <c r="F1691" s="888"/>
      <c r="G1691" s="878"/>
      <c r="H1691" s="879"/>
      <c r="I1691" s="880"/>
      <c r="J1691" s="881"/>
      <c r="K1691" s="880"/>
      <c r="L1691" s="880"/>
      <c r="M1691" s="880"/>
      <c r="N1691" s="880"/>
      <c r="O1691" s="884"/>
      <c r="P1691" s="885"/>
    </row>
    <row r="1692" spans="1:16" ht="25.15" customHeight="1" x14ac:dyDescent="0.15">
      <c r="A1692" s="886"/>
      <c r="B1692" s="887"/>
      <c r="C1692" s="887"/>
      <c r="D1692" s="887"/>
      <c r="E1692" s="887"/>
      <c r="F1692" s="888"/>
      <c r="G1692" s="878"/>
      <c r="H1692" s="879"/>
      <c r="I1692" s="880"/>
      <c r="J1692" s="881"/>
      <c r="K1692" s="880"/>
      <c r="L1692" s="880"/>
      <c r="M1692" s="880"/>
      <c r="N1692" s="880"/>
      <c r="O1692" s="884"/>
      <c r="P1692" s="885"/>
    </row>
    <row r="1693" spans="1:16" ht="25.15" customHeight="1" x14ac:dyDescent="0.15">
      <c r="A1693" s="886"/>
      <c r="B1693" s="887"/>
      <c r="C1693" s="887"/>
      <c r="D1693" s="887"/>
      <c r="E1693" s="887"/>
      <c r="F1693" s="888"/>
      <c r="G1693" s="878"/>
      <c r="H1693" s="879"/>
      <c r="I1693" s="880"/>
      <c r="J1693" s="881"/>
      <c r="K1693" s="880"/>
      <c r="L1693" s="880"/>
      <c r="M1693" s="880"/>
      <c r="N1693" s="880"/>
      <c r="O1693" s="884"/>
      <c r="P1693" s="885"/>
    </row>
    <row r="1694" spans="1:16" ht="25.15" customHeight="1" x14ac:dyDescent="0.15">
      <c r="A1694" s="886"/>
      <c r="B1694" s="887"/>
      <c r="C1694" s="887"/>
      <c r="D1694" s="887"/>
      <c r="E1694" s="887"/>
      <c r="F1694" s="888"/>
      <c r="G1694" s="878"/>
      <c r="H1694" s="879"/>
      <c r="I1694" s="880"/>
      <c r="J1694" s="881"/>
      <c r="K1694" s="880"/>
      <c r="L1694" s="880"/>
      <c r="M1694" s="880"/>
      <c r="N1694" s="880"/>
      <c r="O1694" s="884"/>
      <c r="P1694" s="885"/>
    </row>
    <row r="1695" spans="1:16" ht="25.15" customHeight="1" x14ac:dyDescent="0.15">
      <c r="A1695" s="886"/>
      <c r="B1695" s="887"/>
      <c r="C1695" s="887"/>
      <c r="D1695" s="887"/>
      <c r="E1695" s="887"/>
      <c r="F1695" s="888"/>
      <c r="G1695" s="878"/>
      <c r="H1695" s="879"/>
      <c r="I1695" s="880"/>
      <c r="J1695" s="881"/>
      <c r="K1695" s="880"/>
      <c r="L1695" s="880"/>
      <c r="M1695" s="880"/>
      <c r="N1695" s="880"/>
      <c r="O1695" s="884"/>
      <c r="P1695" s="885"/>
    </row>
    <row r="1696" spans="1:16" ht="25.15" customHeight="1" x14ac:dyDescent="0.15">
      <c r="A1696" s="886"/>
      <c r="B1696" s="887"/>
      <c r="C1696" s="887"/>
      <c r="D1696" s="887"/>
      <c r="E1696" s="887"/>
      <c r="F1696" s="888"/>
      <c r="G1696" s="878"/>
      <c r="H1696" s="879"/>
      <c r="I1696" s="880"/>
      <c r="J1696" s="881"/>
      <c r="K1696" s="880"/>
      <c r="L1696" s="880"/>
      <c r="M1696" s="880"/>
      <c r="N1696" s="880"/>
      <c r="O1696" s="884"/>
      <c r="P1696" s="885"/>
    </row>
    <row r="1697" spans="1:16" ht="25.15" customHeight="1" x14ac:dyDescent="0.15">
      <c r="A1697" s="886"/>
      <c r="B1697" s="887"/>
      <c r="C1697" s="887"/>
      <c r="D1697" s="887"/>
      <c r="E1697" s="887"/>
      <c r="F1697" s="888"/>
      <c r="G1697" s="878"/>
      <c r="H1697" s="879"/>
      <c r="I1697" s="880"/>
      <c r="J1697" s="881"/>
      <c r="K1697" s="880"/>
      <c r="L1697" s="880"/>
      <c r="M1697" s="880"/>
      <c r="N1697" s="880"/>
      <c r="O1697" s="884"/>
      <c r="P1697" s="885"/>
    </row>
    <row r="1698" spans="1:16" ht="25.15" customHeight="1" x14ac:dyDescent="0.15">
      <c r="A1698" s="886"/>
      <c r="B1698" s="887"/>
      <c r="C1698" s="887"/>
      <c r="D1698" s="887"/>
      <c r="E1698" s="887"/>
      <c r="F1698" s="888"/>
      <c r="G1698" s="878"/>
      <c r="H1698" s="879"/>
      <c r="I1698" s="880"/>
      <c r="J1698" s="881"/>
      <c r="K1698" s="880"/>
      <c r="L1698" s="880"/>
      <c r="M1698" s="880"/>
      <c r="N1698" s="880"/>
      <c r="O1698" s="884"/>
      <c r="P1698" s="885"/>
    </row>
    <row r="1699" spans="1:16" ht="25.15" customHeight="1" x14ac:dyDescent="0.15">
      <c r="A1699" s="886"/>
      <c r="B1699" s="887"/>
      <c r="C1699" s="887"/>
      <c r="D1699" s="887"/>
      <c r="E1699" s="887"/>
      <c r="F1699" s="888"/>
      <c r="G1699" s="878"/>
      <c r="H1699" s="879"/>
      <c r="I1699" s="880"/>
      <c r="J1699" s="881"/>
      <c r="K1699" s="880"/>
      <c r="L1699" s="880"/>
      <c r="M1699" s="880"/>
      <c r="N1699" s="880"/>
      <c r="O1699" s="884"/>
      <c r="P1699" s="885"/>
    </row>
    <row r="1700" spans="1:16" ht="25.15" customHeight="1" x14ac:dyDescent="0.15">
      <c r="A1700" s="886"/>
      <c r="B1700" s="887"/>
      <c r="C1700" s="887"/>
      <c r="D1700" s="887"/>
      <c r="E1700" s="887"/>
      <c r="F1700" s="888"/>
      <c r="G1700" s="878"/>
      <c r="H1700" s="879"/>
      <c r="I1700" s="880"/>
      <c r="J1700" s="881"/>
      <c r="K1700" s="880"/>
      <c r="L1700" s="880"/>
      <c r="M1700" s="880"/>
      <c r="N1700" s="880"/>
      <c r="O1700" s="884"/>
      <c r="P1700" s="885"/>
    </row>
    <row r="1701" spans="1:16" ht="25.15" customHeight="1" x14ac:dyDescent="0.15">
      <c r="A1701" s="886"/>
      <c r="B1701" s="887"/>
      <c r="C1701" s="887"/>
      <c r="D1701" s="887"/>
      <c r="E1701" s="887"/>
      <c r="F1701" s="888"/>
      <c r="G1701" s="878"/>
      <c r="H1701" s="879"/>
      <c r="I1701" s="880"/>
      <c r="J1701" s="881"/>
      <c r="K1701" s="880"/>
      <c r="L1701" s="880"/>
      <c r="M1701" s="880"/>
      <c r="N1701" s="880"/>
      <c r="O1701" s="884"/>
      <c r="P1701" s="885"/>
    </row>
    <row r="1702" spans="1:16" ht="25.15" customHeight="1" x14ac:dyDescent="0.15">
      <c r="A1702" s="886"/>
      <c r="B1702" s="887"/>
      <c r="C1702" s="887"/>
      <c r="D1702" s="887"/>
      <c r="E1702" s="887"/>
      <c r="F1702" s="888"/>
      <c r="G1702" s="878"/>
      <c r="H1702" s="879"/>
      <c r="I1702" s="880"/>
      <c r="J1702" s="881"/>
      <c r="K1702" s="880"/>
      <c r="L1702" s="880"/>
      <c r="M1702" s="880"/>
      <c r="N1702" s="880"/>
      <c r="O1702" s="884"/>
      <c r="P1702" s="885"/>
    </row>
    <row r="1703" spans="1:16" ht="25.15" customHeight="1" x14ac:dyDescent="0.15">
      <c r="A1703" s="886"/>
      <c r="B1703" s="887"/>
      <c r="C1703" s="887"/>
      <c r="D1703" s="887"/>
      <c r="E1703" s="887"/>
      <c r="F1703" s="888"/>
      <c r="G1703" s="878"/>
      <c r="H1703" s="879"/>
      <c r="I1703" s="880"/>
      <c r="J1703" s="881"/>
      <c r="K1703" s="880"/>
      <c r="L1703" s="880"/>
      <c r="M1703" s="880"/>
      <c r="N1703" s="880"/>
      <c r="O1703" s="884"/>
      <c r="P1703" s="885"/>
    </row>
    <row r="1704" spans="1:16" ht="25.15" customHeight="1" x14ac:dyDescent="0.15">
      <c r="A1704" s="886"/>
      <c r="B1704" s="887"/>
      <c r="C1704" s="887"/>
      <c r="D1704" s="887"/>
      <c r="E1704" s="887"/>
      <c r="F1704" s="888"/>
      <c r="G1704" s="878"/>
      <c r="H1704" s="879"/>
      <c r="I1704" s="880"/>
      <c r="J1704" s="881"/>
      <c r="K1704" s="880"/>
      <c r="L1704" s="880"/>
      <c r="M1704" s="880"/>
      <c r="N1704" s="880"/>
      <c r="O1704" s="884"/>
      <c r="P1704" s="885"/>
    </row>
    <row r="1705" spans="1:16" ht="25.15" customHeight="1" x14ac:dyDescent="0.15">
      <c r="A1705" s="886"/>
      <c r="B1705" s="887"/>
      <c r="C1705" s="887"/>
      <c r="D1705" s="887"/>
      <c r="E1705" s="887"/>
      <c r="F1705" s="888"/>
      <c r="G1705" s="878"/>
      <c r="H1705" s="879"/>
      <c r="I1705" s="880"/>
      <c r="J1705" s="881"/>
      <c r="K1705" s="880"/>
      <c r="L1705" s="880"/>
      <c r="M1705" s="880"/>
      <c r="N1705" s="880"/>
      <c r="O1705" s="884"/>
      <c r="P1705" s="885"/>
    </row>
    <row r="1706" spans="1:16" ht="25.15" customHeight="1" x14ac:dyDescent="0.15">
      <c r="A1706" s="886"/>
      <c r="B1706" s="887"/>
      <c r="C1706" s="887"/>
      <c r="D1706" s="887"/>
      <c r="E1706" s="887"/>
      <c r="F1706" s="888"/>
      <c r="G1706" s="878"/>
      <c r="H1706" s="879"/>
      <c r="I1706" s="880"/>
      <c r="J1706" s="881"/>
      <c r="K1706" s="880"/>
      <c r="L1706" s="880"/>
      <c r="M1706" s="880"/>
      <c r="N1706" s="880"/>
      <c r="O1706" s="884"/>
      <c r="P1706" s="885"/>
    </row>
    <row r="1707" spans="1:16" ht="25.15" customHeight="1" x14ac:dyDescent="0.15">
      <c r="A1707" s="886"/>
      <c r="B1707" s="887"/>
      <c r="C1707" s="887"/>
      <c r="D1707" s="887"/>
      <c r="E1707" s="887"/>
      <c r="F1707" s="888"/>
      <c r="G1707" s="878"/>
      <c r="H1707" s="879"/>
      <c r="I1707" s="880"/>
      <c r="J1707" s="881"/>
      <c r="K1707" s="880"/>
      <c r="L1707" s="880"/>
      <c r="M1707" s="880"/>
      <c r="N1707" s="880"/>
      <c r="O1707" s="884"/>
      <c r="P1707" s="885"/>
    </row>
    <row r="1708" spans="1:16" ht="25.15" customHeight="1" x14ac:dyDescent="0.15">
      <c r="A1708" s="886"/>
      <c r="B1708" s="887"/>
      <c r="C1708" s="887"/>
      <c r="D1708" s="887"/>
      <c r="E1708" s="887"/>
      <c r="F1708" s="888"/>
      <c r="G1708" s="878"/>
      <c r="H1708" s="879"/>
      <c r="I1708" s="880"/>
      <c r="J1708" s="881"/>
      <c r="K1708" s="880"/>
      <c r="L1708" s="880"/>
      <c r="M1708" s="880"/>
      <c r="N1708" s="880"/>
      <c r="O1708" s="884"/>
      <c r="P1708" s="885"/>
    </row>
    <row r="1709" spans="1:16" ht="25.15" customHeight="1" x14ac:dyDescent="0.15">
      <c r="A1709" s="886"/>
      <c r="B1709" s="887"/>
      <c r="C1709" s="887"/>
      <c r="D1709" s="887"/>
      <c r="E1709" s="887"/>
      <c r="F1709" s="888"/>
      <c r="G1709" s="878"/>
      <c r="H1709" s="879"/>
      <c r="I1709" s="880"/>
      <c r="J1709" s="881"/>
      <c r="K1709" s="880"/>
      <c r="L1709" s="880"/>
      <c r="M1709" s="880"/>
      <c r="N1709" s="880"/>
      <c r="O1709" s="884"/>
      <c r="P1709" s="885"/>
    </row>
    <row r="1710" spans="1:16" ht="25.15" customHeight="1" x14ac:dyDescent="0.15">
      <c r="A1710" s="886"/>
      <c r="B1710" s="887"/>
      <c r="C1710" s="887"/>
      <c r="D1710" s="887"/>
      <c r="E1710" s="887"/>
      <c r="F1710" s="888"/>
      <c r="G1710" s="878"/>
      <c r="H1710" s="879"/>
      <c r="I1710" s="880"/>
      <c r="J1710" s="881"/>
      <c r="K1710" s="880"/>
      <c r="L1710" s="880"/>
      <c r="M1710" s="880"/>
      <c r="N1710" s="880"/>
      <c r="O1710" s="884"/>
      <c r="P1710" s="885"/>
    </row>
    <row r="1711" spans="1:16" ht="25.15" customHeight="1" x14ac:dyDescent="0.15">
      <c r="A1711" s="886"/>
      <c r="B1711" s="887"/>
      <c r="C1711" s="887"/>
      <c r="D1711" s="887"/>
      <c r="E1711" s="887"/>
      <c r="F1711" s="888"/>
      <c r="G1711" s="878"/>
      <c r="H1711" s="879"/>
      <c r="I1711" s="880"/>
      <c r="J1711" s="881"/>
      <c r="K1711" s="880"/>
      <c r="L1711" s="880"/>
      <c r="M1711" s="880"/>
      <c r="N1711" s="880"/>
      <c r="O1711" s="884"/>
      <c r="P1711" s="885"/>
    </row>
    <row r="1712" spans="1:16" ht="25.15" customHeight="1" x14ac:dyDescent="0.15">
      <c r="A1712" s="886"/>
      <c r="B1712" s="887"/>
      <c r="C1712" s="887"/>
      <c r="D1712" s="887"/>
      <c r="E1712" s="887"/>
      <c r="F1712" s="888"/>
      <c r="G1712" s="878"/>
      <c r="H1712" s="879"/>
      <c r="I1712" s="880"/>
      <c r="J1712" s="881"/>
      <c r="K1712" s="880"/>
      <c r="L1712" s="880"/>
      <c r="M1712" s="880"/>
      <c r="N1712" s="880"/>
      <c r="O1712" s="884"/>
      <c r="P1712" s="885"/>
    </row>
    <row r="1713" spans="1:16" ht="25.15" customHeight="1" x14ac:dyDescent="0.15">
      <c r="A1713" s="886"/>
      <c r="B1713" s="887"/>
      <c r="C1713" s="887"/>
      <c r="D1713" s="887"/>
      <c r="E1713" s="887"/>
      <c r="F1713" s="888"/>
      <c r="G1713" s="878"/>
      <c r="H1713" s="879"/>
      <c r="I1713" s="880"/>
      <c r="J1713" s="881"/>
      <c r="K1713" s="880"/>
      <c r="L1713" s="880"/>
      <c r="M1713" s="880"/>
      <c r="N1713" s="880"/>
      <c r="O1713" s="884"/>
      <c r="P1713" s="885"/>
    </row>
    <row r="1714" spans="1:16" ht="25.15" customHeight="1" x14ac:dyDescent="0.15">
      <c r="A1714" s="886"/>
      <c r="B1714" s="887"/>
      <c r="C1714" s="887"/>
      <c r="D1714" s="887"/>
      <c r="E1714" s="887"/>
      <c r="F1714" s="888"/>
      <c r="G1714" s="878"/>
      <c r="H1714" s="879"/>
      <c r="I1714" s="880"/>
      <c r="J1714" s="881"/>
      <c r="K1714" s="880"/>
      <c r="L1714" s="880"/>
      <c r="M1714" s="880"/>
      <c r="N1714" s="880"/>
      <c r="O1714" s="884"/>
      <c r="P1714" s="885"/>
    </row>
    <row r="1715" spans="1:16" ht="25.15" customHeight="1" x14ac:dyDescent="0.15">
      <c r="A1715" s="886"/>
      <c r="B1715" s="887"/>
      <c r="C1715" s="887"/>
      <c r="D1715" s="887"/>
      <c r="E1715" s="887"/>
      <c r="F1715" s="888"/>
      <c r="G1715" s="878"/>
      <c r="H1715" s="879"/>
      <c r="I1715" s="880"/>
      <c r="J1715" s="881"/>
      <c r="K1715" s="880"/>
      <c r="L1715" s="880"/>
      <c r="M1715" s="880"/>
      <c r="N1715" s="880"/>
      <c r="O1715" s="884"/>
      <c r="P1715" s="885"/>
    </row>
    <row r="1716" spans="1:16" ht="25.15" customHeight="1" x14ac:dyDescent="0.15">
      <c r="A1716" s="886"/>
      <c r="B1716" s="887"/>
      <c r="C1716" s="887"/>
      <c r="D1716" s="887"/>
      <c r="E1716" s="887"/>
      <c r="F1716" s="888"/>
      <c r="G1716" s="878"/>
      <c r="H1716" s="879"/>
      <c r="I1716" s="880"/>
      <c r="J1716" s="881"/>
      <c r="K1716" s="880"/>
      <c r="L1716" s="880"/>
      <c r="M1716" s="880"/>
      <c r="N1716" s="880"/>
      <c r="O1716" s="884"/>
      <c r="P1716" s="885"/>
    </row>
    <row r="1717" spans="1:16" ht="25.15" customHeight="1" x14ac:dyDescent="0.15">
      <c r="A1717" s="886"/>
      <c r="B1717" s="887"/>
      <c r="C1717" s="887"/>
      <c r="D1717" s="887"/>
      <c r="E1717" s="887"/>
      <c r="F1717" s="888"/>
      <c r="G1717" s="878"/>
      <c r="H1717" s="879"/>
      <c r="I1717" s="880"/>
      <c r="J1717" s="881"/>
      <c r="K1717" s="880"/>
      <c r="L1717" s="880"/>
      <c r="M1717" s="880"/>
      <c r="N1717" s="880"/>
      <c r="O1717" s="884"/>
      <c r="P1717" s="885"/>
    </row>
    <row r="1718" spans="1:16" ht="25.15" customHeight="1" x14ac:dyDescent="0.15">
      <c r="A1718" s="886"/>
      <c r="B1718" s="887"/>
      <c r="C1718" s="887"/>
      <c r="D1718" s="887"/>
      <c r="E1718" s="887"/>
      <c r="F1718" s="888"/>
      <c r="G1718" s="878"/>
      <c r="H1718" s="879"/>
      <c r="I1718" s="880"/>
      <c r="J1718" s="881"/>
      <c r="K1718" s="880"/>
      <c r="L1718" s="880"/>
      <c r="M1718" s="880"/>
      <c r="N1718" s="880"/>
      <c r="O1718" s="884"/>
      <c r="P1718" s="885"/>
    </row>
    <row r="1719" spans="1:16" ht="25.15" customHeight="1" x14ac:dyDescent="0.15">
      <c r="A1719" s="886"/>
      <c r="B1719" s="887"/>
      <c r="C1719" s="887"/>
      <c r="D1719" s="887"/>
      <c r="E1719" s="887"/>
      <c r="F1719" s="888"/>
      <c r="G1719" s="878"/>
      <c r="H1719" s="879"/>
      <c r="I1719" s="880"/>
      <c r="J1719" s="881"/>
      <c r="K1719" s="880"/>
      <c r="L1719" s="880"/>
      <c r="M1719" s="880"/>
      <c r="N1719" s="880"/>
      <c r="O1719" s="884"/>
      <c r="P1719" s="885"/>
    </row>
    <row r="1720" spans="1:16" ht="25.15" customHeight="1" x14ac:dyDescent="0.15">
      <c r="A1720" s="886"/>
      <c r="B1720" s="887"/>
      <c r="C1720" s="887"/>
      <c r="D1720" s="887"/>
      <c r="E1720" s="887"/>
      <c r="F1720" s="888"/>
      <c r="G1720" s="878"/>
      <c r="H1720" s="879"/>
      <c r="I1720" s="880"/>
      <c r="J1720" s="881"/>
      <c r="K1720" s="880"/>
      <c r="L1720" s="880"/>
      <c r="M1720" s="880"/>
      <c r="N1720" s="880"/>
      <c r="O1720" s="884"/>
      <c r="P1720" s="885"/>
    </row>
    <row r="1721" spans="1:16" ht="25.15" customHeight="1" x14ac:dyDescent="0.15">
      <c r="A1721" s="886"/>
      <c r="B1721" s="887"/>
      <c r="C1721" s="887"/>
      <c r="D1721" s="887"/>
      <c r="E1721" s="887"/>
      <c r="F1721" s="888"/>
      <c r="G1721" s="878"/>
      <c r="H1721" s="879"/>
      <c r="I1721" s="880"/>
      <c r="J1721" s="881"/>
      <c r="K1721" s="880"/>
      <c r="L1721" s="880"/>
      <c r="M1721" s="880"/>
      <c r="N1721" s="880"/>
      <c r="O1721" s="884"/>
      <c r="P1721" s="885"/>
    </row>
    <row r="1722" spans="1:16" ht="25.15" customHeight="1" x14ac:dyDescent="0.15">
      <c r="A1722" s="886"/>
      <c r="B1722" s="887"/>
      <c r="C1722" s="887"/>
      <c r="D1722" s="887"/>
      <c r="E1722" s="887"/>
      <c r="F1722" s="888"/>
      <c r="G1722" s="878"/>
      <c r="H1722" s="879"/>
      <c r="I1722" s="880"/>
      <c r="J1722" s="881"/>
      <c r="K1722" s="880"/>
      <c r="L1722" s="880"/>
      <c r="M1722" s="880"/>
      <c r="N1722" s="880"/>
      <c r="O1722" s="884"/>
      <c r="P1722" s="885"/>
    </row>
    <row r="1723" spans="1:16" ht="25.15" customHeight="1" x14ac:dyDescent="0.15">
      <c r="A1723" s="886"/>
      <c r="B1723" s="887"/>
      <c r="C1723" s="887"/>
      <c r="D1723" s="887"/>
      <c r="E1723" s="887"/>
      <c r="F1723" s="888"/>
      <c r="G1723" s="878"/>
      <c r="H1723" s="879"/>
      <c r="I1723" s="880"/>
      <c r="J1723" s="881"/>
      <c r="K1723" s="880"/>
      <c r="L1723" s="880"/>
      <c r="M1723" s="880"/>
      <c r="N1723" s="880"/>
      <c r="O1723" s="884"/>
      <c r="P1723" s="885"/>
    </row>
    <row r="1724" spans="1:16" ht="25.15" customHeight="1" x14ac:dyDescent="0.15">
      <c r="A1724" s="886"/>
      <c r="B1724" s="887"/>
      <c r="C1724" s="887"/>
      <c r="D1724" s="887"/>
      <c r="E1724" s="887"/>
      <c r="F1724" s="888"/>
      <c r="G1724" s="878"/>
      <c r="H1724" s="879"/>
      <c r="I1724" s="880"/>
      <c r="J1724" s="881"/>
      <c r="K1724" s="880"/>
      <c r="L1724" s="880"/>
      <c r="M1724" s="880"/>
      <c r="N1724" s="880"/>
      <c r="O1724" s="884"/>
      <c r="P1724" s="885"/>
    </row>
    <row r="1725" spans="1:16" ht="25.15" customHeight="1" x14ac:dyDescent="0.15">
      <c r="A1725" s="886"/>
      <c r="B1725" s="887"/>
      <c r="C1725" s="887"/>
      <c r="D1725" s="887"/>
      <c r="E1725" s="887"/>
      <c r="F1725" s="888"/>
      <c r="G1725" s="878"/>
      <c r="H1725" s="879"/>
      <c r="I1725" s="880"/>
      <c r="J1725" s="881"/>
      <c r="K1725" s="880"/>
      <c r="L1725" s="880"/>
      <c r="M1725" s="880"/>
      <c r="N1725" s="880"/>
      <c r="O1725" s="884"/>
      <c r="P1725" s="885"/>
    </row>
    <row r="1726" spans="1:16" ht="25.15" customHeight="1" x14ac:dyDescent="0.15">
      <c r="A1726" s="886"/>
      <c r="B1726" s="887"/>
      <c r="C1726" s="887"/>
      <c r="D1726" s="887"/>
      <c r="E1726" s="887"/>
      <c r="F1726" s="888"/>
      <c r="G1726" s="878"/>
      <c r="H1726" s="879"/>
      <c r="I1726" s="880"/>
      <c r="J1726" s="881"/>
      <c r="K1726" s="880"/>
      <c r="L1726" s="880"/>
      <c r="M1726" s="880"/>
      <c r="N1726" s="880"/>
      <c r="O1726" s="884"/>
      <c r="P1726" s="885"/>
    </row>
    <row r="1727" spans="1:16" ht="25.15" customHeight="1" x14ac:dyDescent="0.15">
      <c r="A1727" s="886"/>
      <c r="B1727" s="887"/>
      <c r="C1727" s="887"/>
      <c r="D1727" s="887"/>
      <c r="E1727" s="887"/>
      <c r="F1727" s="888"/>
      <c r="G1727" s="878"/>
      <c r="H1727" s="879"/>
      <c r="I1727" s="880"/>
      <c r="J1727" s="881"/>
      <c r="K1727" s="880"/>
      <c r="L1727" s="880"/>
      <c r="M1727" s="880"/>
      <c r="N1727" s="880"/>
      <c r="O1727" s="884"/>
      <c r="P1727" s="885"/>
    </row>
    <row r="1728" spans="1:16" ht="25.15" customHeight="1" x14ac:dyDescent="0.15">
      <c r="A1728" s="886"/>
      <c r="B1728" s="887"/>
      <c r="C1728" s="887"/>
      <c r="D1728" s="887"/>
      <c r="E1728" s="887"/>
      <c r="F1728" s="888"/>
      <c r="G1728" s="878"/>
      <c r="H1728" s="879"/>
      <c r="I1728" s="880"/>
      <c r="J1728" s="881"/>
      <c r="K1728" s="880"/>
      <c r="L1728" s="880"/>
      <c r="M1728" s="880"/>
      <c r="N1728" s="880"/>
      <c r="O1728" s="884"/>
      <c r="P1728" s="885"/>
    </row>
    <row r="1729" spans="1:16" ht="25.15" customHeight="1" x14ac:dyDescent="0.15">
      <c r="A1729" s="886"/>
      <c r="B1729" s="887"/>
      <c r="C1729" s="887"/>
      <c r="D1729" s="887"/>
      <c r="E1729" s="887"/>
      <c r="F1729" s="888"/>
      <c r="G1729" s="878"/>
      <c r="H1729" s="879"/>
      <c r="I1729" s="880"/>
      <c r="J1729" s="881"/>
      <c r="K1729" s="880"/>
      <c r="L1729" s="880"/>
      <c r="M1729" s="880"/>
      <c r="N1729" s="880"/>
      <c r="O1729" s="884"/>
      <c r="P1729" s="885"/>
    </row>
    <row r="1730" spans="1:16" ht="25.15" customHeight="1" x14ac:dyDescent="0.15">
      <c r="A1730" s="886"/>
      <c r="B1730" s="887"/>
      <c r="C1730" s="887"/>
      <c r="D1730" s="887"/>
      <c r="E1730" s="887"/>
      <c r="F1730" s="888"/>
      <c r="G1730" s="878"/>
      <c r="H1730" s="879"/>
      <c r="I1730" s="880"/>
      <c r="J1730" s="881"/>
      <c r="K1730" s="880"/>
      <c r="L1730" s="880"/>
      <c r="M1730" s="880"/>
      <c r="N1730" s="880"/>
      <c r="O1730" s="884"/>
      <c r="P1730" s="885"/>
    </row>
    <row r="1731" spans="1:16" ht="25.15" customHeight="1" x14ac:dyDescent="0.15">
      <c r="A1731" s="886"/>
      <c r="B1731" s="887"/>
      <c r="C1731" s="887"/>
      <c r="D1731" s="887"/>
      <c r="E1731" s="887"/>
      <c r="F1731" s="888"/>
      <c r="G1731" s="878"/>
      <c r="H1731" s="879"/>
      <c r="I1731" s="880"/>
      <c r="J1731" s="881"/>
      <c r="K1731" s="880"/>
      <c r="L1731" s="880"/>
      <c r="M1731" s="880"/>
      <c r="N1731" s="880"/>
      <c r="O1731" s="884"/>
      <c r="P1731" s="885"/>
    </row>
    <row r="1732" spans="1:16" ht="25.15" customHeight="1" x14ac:dyDescent="0.15">
      <c r="A1732" s="886"/>
      <c r="B1732" s="887"/>
      <c r="C1732" s="887"/>
      <c r="D1732" s="887"/>
      <c r="E1732" s="887"/>
      <c r="F1732" s="888"/>
      <c r="G1732" s="878"/>
      <c r="H1732" s="879"/>
      <c r="I1732" s="880"/>
      <c r="J1732" s="881"/>
      <c r="K1732" s="880"/>
      <c r="L1732" s="880"/>
      <c r="M1732" s="880"/>
      <c r="N1732" s="880"/>
      <c r="O1732" s="884"/>
      <c r="P1732" s="885"/>
    </row>
    <row r="1733" spans="1:16" ht="25.15" customHeight="1" x14ac:dyDescent="0.15">
      <c r="A1733" s="886"/>
      <c r="B1733" s="887"/>
      <c r="C1733" s="887"/>
      <c r="D1733" s="887"/>
      <c r="E1733" s="887"/>
      <c r="F1733" s="888"/>
      <c r="G1733" s="878"/>
      <c r="H1733" s="879"/>
      <c r="I1733" s="880"/>
      <c r="J1733" s="881"/>
      <c r="K1733" s="880"/>
      <c r="L1733" s="880"/>
      <c r="M1733" s="880"/>
      <c r="N1733" s="880"/>
      <c r="O1733" s="884"/>
      <c r="P1733" s="885"/>
    </row>
    <row r="1734" spans="1:16" ht="25.15" customHeight="1" x14ac:dyDescent="0.15">
      <c r="A1734" s="886"/>
      <c r="B1734" s="887"/>
      <c r="C1734" s="887"/>
      <c r="D1734" s="887"/>
      <c r="E1734" s="887"/>
      <c r="F1734" s="888"/>
      <c r="G1734" s="878"/>
      <c r="H1734" s="879"/>
      <c r="I1734" s="880"/>
      <c r="J1734" s="881"/>
      <c r="K1734" s="880"/>
      <c r="L1734" s="880"/>
      <c r="M1734" s="880"/>
      <c r="N1734" s="880"/>
      <c r="O1734" s="884"/>
      <c r="P1734" s="885"/>
    </row>
    <row r="1735" spans="1:16" ht="25.15" customHeight="1" x14ac:dyDescent="0.15">
      <c r="A1735" s="886"/>
      <c r="B1735" s="887"/>
      <c r="C1735" s="887"/>
      <c r="D1735" s="887"/>
      <c r="E1735" s="887"/>
      <c r="F1735" s="888"/>
      <c r="G1735" s="878"/>
      <c r="H1735" s="879"/>
      <c r="I1735" s="880"/>
      <c r="J1735" s="881"/>
      <c r="K1735" s="880"/>
      <c r="L1735" s="880"/>
      <c r="M1735" s="880"/>
      <c r="N1735" s="880"/>
      <c r="O1735" s="884"/>
      <c r="P1735" s="885"/>
    </row>
    <row r="1736" spans="1:16" ht="25.15" customHeight="1" x14ac:dyDescent="0.15">
      <c r="A1736" s="886"/>
      <c r="B1736" s="887"/>
      <c r="C1736" s="887"/>
      <c r="D1736" s="887"/>
      <c r="E1736" s="887"/>
      <c r="F1736" s="888"/>
      <c r="G1736" s="878"/>
      <c r="H1736" s="879"/>
      <c r="I1736" s="880"/>
      <c r="J1736" s="881"/>
      <c r="K1736" s="880"/>
      <c r="L1736" s="880"/>
      <c r="M1736" s="880"/>
      <c r="N1736" s="880"/>
      <c r="O1736" s="884"/>
      <c r="P1736" s="885"/>
    </row>
    <row r="1737" spans="1:16" ht="25.15" customHeight="1" x14ac:dyDescent="0.15">
      <c r="A1737" s="886"/>
      <c r="B1737" s="887"/>
      <c r="C1737" s="887"/>
      <c r="D1737" s="887"/>
      <c r="E1737" s="887"/>
      <c r="F1737" s="888"/>
      <c r="G1737" s="878"/>
      <c r="H1737" s="879"/>
      <c r="I1737" s="880"/>
      <c r="J1737" s="881"/>
      <c r="K1737" s="880"/>
      <c r="L1737" s="880"/>
      <c r="M1737" s="880"/>
      <c r="N1737" s="880"/>
      <c r="O1737" s="884"/>
      <c r="P1737" s="885"/>
    </row>
    <row r="1738" spans="1:16" ht="25.15" customHeight="1" x14ac:dyDescent="0.15">
      <c r="A1738" s="886"/>
      <c r="B1738" s="887"/>
      <c r="C1738" s="887"/>
      <c r="D1738" s="887"/>
      <c r="E1738" s="887"/>
      <c r="F1738" s="888"/>
      <c r="G1738" s="878"/>
      <c r="H1738" s="879"/>
      <c r="I1738" s="880"/>
      <c r="J1738" s="881"/>
      <c r="K1738" s="880"/>
      <c r="L1738" s="880"/>
      <c r="M1738" s="880"/>
      <c r="N1738" s="880"/>
      <c r="O1738" s="884"/>
      <c r="P1738" s="885"/>
    </row>
    <row r="1739" spans="1:16" ht="25.15" customHeight="1" x14ac:dyDescent="0.15">
      <c r="A1739" s="886"/>
      <c r="B1739" s="887"/>
      <c r="C1739" s="887"/>
      <c r="D1739" s="887"/>
      <c r="E1739" s="887"/>
      <c r="F1739" s="888"/>
      <c r="G1739" s="878"/>
      <c r="H1739" s="879"/>
      <c r="I1739" s="880"/>
      <c r="J1739" s="881"/>
      <c r="K1739" s="880"/>
      <c r="L1739" s="880"/>
      <c r="M1739" s="880"/>
      <c r="N1739" s="880"/>
      <c r="O1739" s="884"/>
      <c r="P1739" s="885"/>
    </row>
    <row r="1740" spans="1:16" ht="25.15" customHeight="1" x14ac:dyDescent="0.15">
      <c r="A1740" s="886"/>
      <c r="B1740" s="887"/>
      <c r="C1740" s="887"/>
      <c r="D1740" s="887"/>
      <c r="E1740" s="887"/>
      <c r="F1740" s="888"/>
      <c r="G1740" s="878"/>
      <c r="H1740" s="879"/>
      <c r="I1740" s="880"/>
      <c r="J1740" s="881"/>
      <c r="K1740" s="880"/>
      <c r="L1740" s="880"/>
      <c r="M1740" s="880"/>
      <c r="N1740" s="880"/>
      <c r="O1740" s="884"/>
      <c r="P1740" s="885"/>
    </row>
    <row r="1741" spans="1:16" ht="25.15" customHeight="1" x14ac:dyDescent="0.15">
      <c r="A1741" s="886"/>
      <c r="B1741" s="887"/>
      <c r="C1741" s="887"/>
      <c r="D1741" s="887"/>
      <c r="E1741" s="887"/>
      <c r="F1741" s="888"/>
      <c r="G1741" s="878"/>
      <c r="H1741" s="879"/>
      <c r="I1741" s="880"/>
      <c r="J1741" s="881"/>
      <c r="K1741" s="880"/>
      <c r="L1741" s="880"/>
      <c r="M1741" s="880"/>
      <c r="N1741" s="880"/>
      <c r="O1741" s="884"/>
      <c r="P1741" s="885"/>
    </row>
    <row r="1742" spans="1:16" ht="25.15" customHeight="1" x14ac:dyDescent="0.15">
      <c r="A1742" s="886"/>
      <c r="B1742" s="887"/>
      <c r="C1742" s="887"/>
      <c r="D1742" s="887"/>
      <c r="E1742" s="887"/>
      <c r="F1742" s="888"/>
      <c r="G1742" s="878"/>
      <c r="H1742" s="879"/>
      <c r="I1742" s="880"/>
      <c r="J1742" s="881"/>
      <c r="K1742" s="880"/>
      <c r="L1742" s="880"/>
      <c r="M1742" s="880"/>
      <c r="N1742" s="880"/>
      <c r="O1742" s="884"/>
      <c r="P1742" s="885"/>
    </row>
    <row r="1743" spans="1:16" ht="25.15" customHeight="1" x14ac:dyDescent="0.15">
      <c r="A1743" s="886"/>
      <c r="B1743" s="887"/>
      <c r="C1743" s="887"/>
      <c r="D1743" s="887"/>
      <c r="E1743" s="887"/>
      <c r="F1743" s="888"/>
      <c r="G1743" s="878"/>
      <c r="H1743" s="879"/>
      <c r="I1743" s="880"/>
      <c r="J1743" s="881"/>
      <c r="K1743" s="880"/>
      <c r="L1743" s="880"/>
      <c r="M1743" s="880"/>
      <c r="N1743" s="880"/>
      <c r="O1743" s="884"/>
      <c r="P1743" s="885"/>
    </row>
    <row r="1744" spans="1:16" ht="25.15" customHeight="1" x14ac:dyDescent="0.15">
      <c r="A1744" s="886"/>
      <c r="B1744" s="887"/>
      <c r="C1744" s="887"/>
      <c r="D1744" s="887"/>
      <c r="E1744" s="887"/>
      <c r="F1744" s="888"/>
      <c r="G1744" s="878"/>
      <c r="H1744" s="879"/>
      <c r="I1744" s="880"/>
      <c r="J1744" s="881"/>
      <c r="K1744" s="880"/>
      <c r="L1744" s="880"/>
      <c r="M1744" s="880"/>
      <c r="N1744" s="880"/>
      <c r="O1744" s="884"/>
      <c r="P1744" s="885"/>
    </row>
    <row r="1745" spans="1:16" ht="25.15" customHeight="1" x14ac:dyDescent="0.15">
      <c r="A1745" s="886"/>
      <c r="B1745" s="887"/>
      <c r="C1745" s="887"/>
      <c r="D1745" s="887"/>
      <c r="E1745" s="887"/>
      <c r="F1745" s="888"/>
      <c r="G1745" s="878"/>
      <c r="H1745" s="879"/>
      <c r="I1745" s="880"/>
      <c r="J1745" s="881"/>
      <c r="K1745" s="880"/>
      <c r="L1745" s="880"/>
      <c r="M1745" s="880"/>
      <c r="N1745" s="880"/>
      <c r="O1745" s="884"/>
      <c r="P1745" s="885"/>
    </row>
    <row r="1746" spans="1:16" ht="25.15" customHeight="1" x14ac:dyDescent="0.15">
      <c r="A1746" s="886"/>
      <c r="B1746" s="887"/>
      <c r="C1746" s="887"/>
      <c r="D1746" s="887"/>
      <c r="E1746" s="887"/>
      <c r="F1746" s="888"/>
      <c r="G1746" s="878"/>
      <c r="H1746" s="879"/>
      <c r="I1746" s="880"/>
      <c r="J1746" s="881"/>
      <c r="K1746" s="880"/>
      <c r="L1746" s="880"/>
      <c r="M1746" s="880"/>
      <c r="N1746" s="880"/>
      <c r="O1746" s="884"/>
      <c r="P1746" s="885"/>
    </row>
    <row r="1747" spans="1:16" ht="25.15" customHeight="1" x14ac:dyDescent="0.15">
      <c r="A1747" s="886"/>
      <c r="B1747" s="887"/>
      <c r="C1747" s="887"/>
      <c r="D1747" s="887"/>
      <c r="E1747" s="887"/>
      <c r="F1747" s="888"/>
      <c r="G1747" s="878"/>
      <c r="H1747" s="879"/>
      <c r="I1747" s="880"/>
      <c r="J1747" s="881"/>
      <c r="K1747" s="880"/>
      <c r="L1747" s="880"/>
      <c r="M1747" s="880"/>
      <c r="N1747" s="880"/>
      <c r="O1747" s="884"/>
      <c r="P1747" s="885"/>
    </row>
    <row r="1748" spans="1:16" ht="25.15" customHeight="1" x14ac:dyDescent="0.15">
      <c r="A1748" s="886"/>
      <c r="B1748" s="887"/>
      <c r="C1748" s="887"/>
      <c r="D1748" s="887"/>
      <c r="E1748" s="887"/>
      <c r="F1748" s="888"/>
      <c r="G1748" s="878"/>
      <c r="H1748" s="879"/>
      <c r="I1748" s="880"/>
      <c r="J1748" s="881"/>
      <c r="K1748" s="880"/>
      <c r="L1748" s="880"/>
      <c r="M1748" s="880"/>
      <c r="N1748" s="880"/>
      <c r="O1748" s="884"/>
      <c r="P1748" s="885"/>
    </row>
    <row r="1749" spans="1:16" ht="25.15" customHeight="1" x14ac:dyDescent="0.15">
      <c r="A1749" s="886"/>
      <c r="B1749" s="887"/>
      <c r="C1749" s="887"/>
      <c r="D1749" s="887"/>
      <c r="E1749" s="887"/>
      <c r="F1749" s="888"/>
      <c r="G1749" s="878"/>
      <c r="H1749" s="879"/>
      <c r="I1749" s="880"/>
      <c r="J1749" s="881"/>
      <c r="K1749" s="880"/>
      <c r="L1749" s="880"/>
      <c r="M1749" s="880"/>
      <c r="N1749" s="880"/>
      <c r="O1749" s="884"/>
      <c r="P1749" s="885"/>
    </row>
    <row r="1750" spans="1:16" ht="25.15" customHeight="1" x14ac:dyDescent="0.15">
      <c r="A1750" s="886"/>
      <c r="B1750" s="887"/>
      <c r="C1750" s="887"/>
      <c r="D1750" s="887"/>
      <c r="E1750" s="887"/>
      <c r="F1750" s="888"/>
      <c r="G1750" s="878"/>
      <c r="H1750" s="879"/>
      <c r="I1750" s="880"/>
      <c r="J1750" s="881"/>
      <c r="K1750" s="880"/>
      <c r="L1750" s="880"/>
      <c r="M1750" s="880"/>
      <c r="N1750" s="880"/>
      <c r="O1750" s="884"/>
      <c r="P1750" s="885"/>
    </row>
    <row r="1751" spans="1:16" ht="25.15" customHeight="1" x14ac:dyDescent="0.15">
      <c r="A1751" s="886"/>
      <c r="B1751" s="887"/>
      <c r="C1751" s="887"/>
      <c r="D1751" s="887"/>
      <c r="E1751" s="887"/>
      <c r="F1751" s="888"/>
      <c r="G1751" s="878"/>
      <c r="H1751" s="879"/>
      <c r="I1751" s="880"/>
      <c r="J1751" s="881"/>
      <c r="K1751" s="880"/>
      <c r="L1751" s="880"/>
      <c r="M1751" s="880"/>
      <c r="N1751" s="880"/>
      <c r="O1751" s="884"/>
      <c r="P1751" s="885"/>
    </row>
    <row r="1752" spans="1:16" ht="25.15" customHeight="1" x14ac:dyDescent="0.15">
      <c r="A1752" s="886"/>
      <c r="B1752" s="887"/>
      <c r="C1752" s="887"/>
      <c r="D1752" s="887"/>
      <c r="E1752" s="887"/>
      <c r="F1752" s="888"/>
      <c r="G1752" s="878"/>
      <c r="H1752" s="879"/>
      <c r="I1752" s="880"/>
      <c r="J1752" s="881"/>
      <c r="K1752" s="880"/>
      <c r="L1752" s="880"/>
      <c r="M1752" s="880"/>
      <c r="N1752" s="880"/>
      <c r="O1752" s="884"/>
      <c r="P1752" s="885"/>
    </row>
    <row r="1753" spans="1:16" ht="25.15" customHeight="1" x14ac:dyDescent="0.15">
      <c r="A1753" s="886"/>
      <c r="B1753" s="887"/>
      <c r="C1753" s="887"/>
      <c r="D1753" s="887"/>
      <c r="E1753" s="887"/>
      <c r="F1753" s="888"/>
      <c r="G1753" s="878"/>
      <c r="H1753" s="879"/>
      <c r="I1753" s="880"/>
      <c r="J1753" s="881"/>
      <c r="K1753" s="880"/>
      <c r="L1753" s="880"/>
      <c r="M1753" s="880"/>
      <c r="N1753" s="880"/>
      <c r="O1753" s="884"/>
      <c r="P1753" s="885"/>
    </row>
    <row r="1754" spans="1:16" ht="25.15" customHeight="1" x14ac:dyDescent="0.15">
      <c r="A1754" s="886"/>
      <c r="B1754" s="887"/>
      <c r="C1754" s="887"/>
      <c r="D1754" s="887"/>
      <c r="E1754" s="887"/>
      <c r="F1754" s="888"/>
      <c r="G1754" s="878"/>
      <c r="H1754" s="879"/>
      <c r="I1754" s="880"/>
      <c r="J1754" s="881"/>
      <c r="K1754" s="880"/>
      <c r="L1754" s="880"/>
      <c r="M1754" s="880"/>
      <c r="N1754" s="880"/>
      <c r="O1754" s="884"/>
      <c r="P1754" s="885"/>
    </row>
    <row r="1755" spans="1:16" ht="25.15" customHeight="1" x14ac:dyDescent="0.15">
      <c r="A1755" s="886"/>
      <c r="B1755" s="887"/>
      <c r="C1755" s="887"/>
      <c r="D1755" s="887"/>
      <c r="E1755" s="887"/>
      <c r="F1755" s="888"/>
      <c r="G1755" s="878"/>
      <c r="H1755" s="879"/>
      <c r="I1755" s="880"/>
      <c r="J1755" s="881"/>
      <c r="K1755" s="880"/>
      <c r="L1755" s="880"/>
      <c r="M1755" s="880"/>
      <c r="N1755" s="880"/>
      <c r="O1755" s="884"/>
      <c r="P1755" s="885"/>
    </row>
    <row r="1756" spans="1:16" ht="25.15" customHeight="1" x14ac:dyDescent="0.15">
      <c r="A1756" s="886"/>
      <c r="B1756" s="887"/>
      <c r="C1756" s="887"/>
      <c r="D1756" s="887"/>
      <c r="E1756" s="887"/>
      <c r="F1756" s="888"/>
      <c r="G1756" s="878"/>
      <c r="H1756" s="879"/>
      <c r="I1756" s="880"/>
      <c r="J1756" s="881"/>
      <c r="K1756" s="880"/>
      <c r="L1756" s="880"/>
      <c r="M1756" s="880"/>
      <c r="N1756" s="880"/>
      <c r="O1756" s="884"/>
      <c r="P1756" s="885"/>
    </row>
    <row r="1757" spans="1:16" ht="25.15" customHeight="1" x14ac:dyDescent="0.15">
      <c r="A1757" s="886"/>
      <c r="B1757" s="887"/>
      <c r="C1757" s="887"/>
      <c r="D1757" s="887"/>
      <c r="E1757" s="887"/>
      <c r="F1757" s="888"/>
      <c r="G1757" s="878"/>
      <c r="H1757" s="879"/>
      <c r="I1757" s="880"/>
      <c r="J1757" s="881"/>
      <c r="K1757" s="880"/>
      <c r="L1757" s="880"/>
      <c r="M1757" s="880"/>
      <c r="N1757" s="880"/>
      <c r="O1757" s="884"/>
      <c r="P1757" s="885"/>
    </row>
    <row r="1758" spans="1:16" ht="25.15" customHeight="1" x14ac:dyDescent="0.15">
      <c r="A1758" s="886"/>
      <c r="B1758" s="887"/>
      <c r="C1758" s="887"/>
      <c r="D1758" s="887"/>
      <c r="E1758" s="887"/>
      <c r="F1758" s="888"/>
      <c r="G1758" s="878"/>
      <c r="H1758" s="879"/>
      <c r="I1758" s="880"/>
      <c r="J1758" s="881"/>
      <c r="K1758" s="880"/>
      <c r="L1758" s="880"/>
      <c r="M1758" s="880"/>
      <c r="N1758" s="880"/>
      <c r="O1758" s="884"/>
      <c r="P1758" s="885"/>
    </row>
    <row r="1759" spans="1:16" ht="25.15" customHeight="1" x14ac:dyDescent="0.15">
      <c r="A1759" s="886"/>
      <c r="B1759" s="887"/>
      <c r="C1759" s="887"/>
      <c r="D1759" s="887"/>
      <c r="E1759" s="887"/>
      <c r="F1759" s="888"/>
      <c r="G1759" s="878"/>
      <c r="H1759" s="879"/>
      <c r="I1759" s="880"/>
      <c r="J1759" s="881"/>
      <c r="K1759" s="880"/>
      <c r="L1759" s="880"/>
      <c r="M1759" s="880"/>
      <c r="N1759" s="880"/>
      <c r="O1759" s="884"/>
      <c r="P1759" s="885"/>
    </row>
    <row r="1760" spans="1:16" ht="25.15" customHeight="1" x14ac:dyDescent="0.15">
      <c r="A1760" s="886"/>
      <c r="B1760" s="887"/>
      <c r="C1760" s="887"/>
      <c r="D1760" s="887"/>
      <c r="E1760" s="887"/>
      <c r="F1760" s="888"/>
      <c r="G1760" s="878"/>
      <c r="H1760" s="879"/>
      <c r="I1760" s="880"/>
      <c r="J1760" s="881"/>
      <c r="K1760" s="880"/>
      <c r="L1760" s="880"/>
      <c r="M1760" s="880"/>
      <c r="N1760" s="880"/>
      <c r="O1760" s="884"/>
      <c r="P1760" s="885"/>
    </row>
    <row r="1761" spans="1:16" ht="25.15" customHeight="1" x14ac:dyDescent="0.15">
      <c r="A1761" s="886"/>
      <c r="B1761" s="887"/>
      <c r="C1761" s="887"/>
      <c r="D1761" s="887"/>
      <c r="E1761" s="887"/>
      <c r="F1761" s="888"/>
      <c r="G1761" s="878"/>
      <c r="H1761" s="879"/>
      <c r="I1761" s="880"/>
      <c r="J1761" s="881"/>
      <c r="K1761" s="880"/>
      <c r="L1761" s="880"/>
      <c r="M1761" s="880"/>
      <c r="N1761" s="880"/>
      <c r="O1761" s="884"/>
      <c r="P1761" s="885"/>
    </row>
    <row r="1762" spans="1:16" ht="25.15" customHeight="1" x14ac:dyDescent="0.15">
      <c r="A1762" s="886"/>
      <c r="B1762" s="887"/>
      <c r="C1762" s="887"/>
      <c r="D1762" s="887"/>
      <c r="E1762" s="887"/>
      <c r="F1762" s="888"/>
      <c r="G1762" s="878"/>
      <c r="H1762" s="879"/>
      <c r="I1762" s="880"/>
      <c r="J1762" s="881"/>
      <c r="K1762" s="880"/>
      <c r="L1762" s="880"/>
      <c r="M1762" s="880"/>
      <c r="N1762" s="880"/>
      <c r="O1762" s="884"/>
      <c r="P1762" s="885"/>
    </row>
    <row r="1763" spans="1:16" ht="25.15" customHeight="1" x14ac:dyDescent="0.15">
      <c r="A1763" s="886"/>
      <c r="B1763" s="887"/>
      <c r="C1763" s="887"/>
      <c r="D1763" s="887"/>
      <c r="E1763" s="887"/>
      <c r="F1763" s="888"/>
      <c r="G1763" s="878"/>
      <c r="H1763" s="879"/>
      <c r="I1763" s="880"/>
      <c r="J1763" s="881"/>
      <c r="K1763" s="880"/>
      <c r="L1763" s="880"/>
      <c r="M1763" s="880"/>
      <c r="N1763" s="880"/>
      <c r="O1763" s="884"/>
      <c r="P1763" s="885"/>
    </row>
    <row r="1764" spans="1:16" ht="25.15" customHeight="1" x14ac:dyDescent="0.15">
      <c r="A1764" s="886"/>
      <c r="B1764" s="887"/>
      <c r="C1764" s="887"/>
      <c r="D1764" s="887"/>
      <c r="E1764" s="887"/>
      <c r="F1764" s="888"/>
      <c r="G1764" s="878"/>
      <c r="H1764" s="879"/>
      <c r="I1764" s="880"/>
      <c r="J1764" s="881"/>
      <c r="K1764" s="880"/>
      <c r="L1764" s="880"/>
      <c r="M1764" s="880"/>
      <c r="N1764" s="880"/>
      <c r="O1764" s="884"/>
      <c r="P1764" s="885"/>
    </row>
    <row r="1765" spans="1:16" ht="25.15" customHeight="1" x14ac:dyDescent="0.15">
      <c r="A1765" s="886"/>
      <c r="B1765" s="887"/>
      <c r="C1765" s="887"/>
      <c r="D1765" s="887"/>
      <c r="E1765" s="887"/>
      <c r="F1765" s="888"/>
      <c r="G1765" s="878"/>
      <c r="H1765" s="879"/>
      <c r="I1765" s="880"/>
      <c r="J1765" s="881"/>
      <c r="K1765" s="880"/>
      <c r="L1765" s="880"/>
      <c r="M1765" s="880"/>
      <c r="N1765" s="880"/>
      <c r="O1765" s="884"/>
      <c r="P1765" s="885"/>
    </row>
    <row r="1766" spans="1:16" ht="25.15" customHeight="1" x14ac:dyDescent="0.15">
      <c r="A1766" s="886"/>
      <c r="B1766" s="887"/>
      <c r="C1766" s="887"/>
      <c r="D1766" s="887"/>
      <c r="E1766" s="887"/>
      <c r="F1766" s="888"/>
      <c r="G1766" s="878"/>
      <c r="H1766" s="879"/>
      <c r="I1766" s="880"/>
      <c r="J1766" s="881"/>
      <c r="K1766" s="880"/>
      <c r="L1766" s="880"/>
      <c r="M1766" s="880"/>
      <c r="N1766" s="880"/>
      <c r="O1766" s="884"/>
      <c r="P1766" s="885"/>
    </row>
    <row r="1767" spans="1:16" ht="25.15" customHeight="1" x14ac:dyDescent="0.15">
      <c r="A1767" s="886"/>
      <c r="B1767" s="887"/>
      <c r="C1767" s="887"/>
      <c r="D1767" s="887"/>
      <c r="E1767" s="887"/>
      <c r="F1767" s="888"/>
      <c r="G1767" s="878"/>
      <c r="H1767" s="879"/>
      <c r="I1767" s="880"/>
      <c r="J1767" s="881"/>
      <c r="K1767" s="880"/>
      <c r="L1767" s="880"/>
      <c r="M1767" s="880"/>
      <c r="N1767" s="880"/>
      <c r="O1767" s="884"/>
      <c r="P1767" s="885"/>
    </row>
    <row r="1768" spans="1:16" ht="25.15" customHeight="1" x14ac:dyDescent="0.15">
      <c r="A1768" s="886"/>
      <c r="B1768" s="887"/>
      <c r="C1768" s="887"/>
      <c r="D1768" s="887"/>
      <c r="E1768" s="887"/>
      <c r="F1768" s="888"/>
      <c r="G1768" s="878"/>
      <c r="H1768" s="879"/>
      <c r="I1768" s="880"/>
      <c r="J1768" s="881"/>
      <c r="K1768" s="880"/>
      <c r="L1768" s="880"/>
      <c r="M1768" s="880"/>
      <c r="N1768" s="880"/>
      <c r="O1768" s="884"/>
      <c r="P1768" s="885"/>
    </row>
    <row r="1769" spans="1:16" ht="25.15" customHeight="1" x14ac:dyDescent="0.15">
      <c r="A1769" s="886"/>
      <c r="B1769" s="887"/>
      <c r="C1769" s="887"/>
      <c r="D1769" s="887"/>
      <c r="E1769" s="887"/>
      <c r="F1769" s="888"/>
      <c r="G1769" s="878"/>
      <c r="H1769" s="879"/>
      <c r="I1769" s="880"/>
      <c r="J1769" s="881"/>
      <c r="K1769" s="880"/>
      <c r="L1769" s="880"/>
      <c r="M1769" s="880"/>
      <c r="N1769" s="880"/>
      <c r="O1769" s="884"/>
      <c r="P1769" s="885"/>
    </row>
    <row r="1770" spans="1:16" ht="25.15" customHeight="1" x14ac:dyDescent="0.15">
      <c r="A1770" s="886"/>
      <c r="B1770" s="887"/>
      <c r="C1770" s="887"/>
      <c r="D1770" s="887"/>
      <c r="E1770" s="887"/>
      <c r="F1770" s="888"/>
      <c r="G1770" s="878"/>
      <c r="H1770" s="879"/>
      <c r="I1770" s="880"/>
      <c r="J1770" s="881"/>
      <c r="K1770" s="880"/>
      <c r="L1770" s="880"/>
      <c r="M1770" s="880"/>
      <c r="N1770" s="880"/>
      <c r="O1770" s="884"/>
      <c r="P1770" s="885"/>
    </row>
    <row r="1771" spans="1:16" ht="25.15" customHeight="1" x14ac:dyDescent="0.15">
      <c r="A1771" s="886"/>
      <c r="B1771" s="887"/>
      <c r="C1771" s="887"/>
      <c r="D1771" s="887"/>
      <c r="E1771" s="887"/>
      <c r="F1771" s="888"/>
      <c r="G1771" s="878"/>
      <c r="H1771" s="879"/>
      <c r="I1771" s="880"/>
      <c r="J1771" s="881"/>
      <c r="K1771" s="880"/>
      <c r="L1771" s="880"/>
      <c r="M1771" s="880"/>
      <c r="N1771" s="880"/>
      <c r="O1771" s="884"/>
      <c r="P1771" s="885"/>
    </row>
    <row r="1772" spans="1:16" ht="25.15" customHeight="1" x14ac:dyDescent="0.15">
      <c r="A1772" s="886"/>
      <c r="B1772" s="887"/>
      <c r="C1772" s="887"/>
      <c r="D1772" s="887"/>
      <c r="E1772" s="887"/>
      <c r="F1772" s="888"/>
      <c r="G1772" s="878"/>
      <c r="H1772" s="879"/>
      <c r="I1772" s="880"/>
      <c r="J1772" s="881"/>
      <c r="K1772" s="880"/>
      <c r="L1772" s="880"/>
      <c r="M1772" s="880"/>
      <c r="N1772" s="880"/>
      <c r="O1772" s="884"/>
      <c r="P1772" s="885"/>
    </row>
    <row r="1773" spans="1:16" ht="25.15" customHeight="1" x14ac:dyDescent="0.15">
      <c r="A1773" s="886"/>
      <c r="B1773" s="887"/>
      <c r="C1773" s="887"/>
      <c r="D1773" s="887"/>
      <c r="E1773" s="887"/>
      <c r="F1773" s="888"/>
      <c r="G1773" s="878"/>
      <c r="H1773" s="879"/>
      <c r="I1773" s="880"/>
      <c r="J1773" s="881"/>
      <c r="K1773" s="880"/>
      <c r="L1773" s="880"/>
      <c r="M1773" s="880"/>
      <c r="N1773" s="880"/>
      <c r="O1773" s="884"/>
      <c r="P1773" s="885"/>
    </row>
    <row r="1774" spans="1:16" ht="25.15" customHeight="1" x14ac:dyDescent="0.15">
      <c r="A1774" s="886"/>
      <c r="B1774" s="887"/>
      <c r="C1774" s="887"/>
      <c r="D1774" s="887"/>
      <c r="E1774" s="887"/>
      <c r="F1774" s="888"/>
      <c r="G1774" s="878"/>
      <c r="H1774" s="879"/>
      <c r="I1774" s="880"/>
      <c r="J1774" s="881"/>
      <c r="K1774" s="880"/>
      <c r="L1774" s="880"/>
      <c r="M1774" s="880"/>
      <c r="N1774" s="880"/>
      <c r="O1774" s="884"/>
      <c r="P1774" s="885"/>
    </row>
    <row r="1775" spans="1:16" ht="25.15" customHeight="1" x14ac:dyDescent="0.15">
      <c r="A1775" s="886"/>
      <c r="B1775" s="887"/>
      <c r="C1775" s="887"/>
      <c r="D1775" s="887"/>
      <c r="E1775" s="887"/>
      <c r="F1775" s="888"/>
      <c r="G1775" s="878"/>
      <c r="H1775" s="879"/>
      <c r="I1775" s="880"/>
      <c r="J1775" s="881"/>
      <c r="K1775" s="880"/>
      <c r="L1775" s="880"/>
      <c r="M1775" s="880"/>
      <c r="N1775" s="880"/>
      <c r="O1775" s="884"/>
      <c r="P1775" s="885"/>
    </row>
    <row r="1776" spans="1:16" ht="25.15" customHeight="1" x14ac:dyDescent="0.15">
      <c r="A1776" s="886"/>
      <c r="B1776" s="887"/>
      <c r="C1776" s="887"/>
      <c r="D1776" s="887"/>
      <c r="E1776" s="887"/>
      <c r="F1776" s="888"/>
      <c r="G1776" s="878"/>
      <c r="H1776" s="879"/>
      <c r="I1776" s="880"/>
      <c r="J1776" s="881"/>
      <c r="K1776" s="880"/>
      <c r="L1776" s="880"/>
      <c r="M1776" s="880"/>
      <c r="N1776" s="880"/>
      <c r="O1776" s="884"/>
      <c r="P1776" s="885"/>
    </row>
    <row r="1777" spans="1:16" ht="25.15" customHeight="1" x14ac:dyDescent="0.15">
      <c r="A1777" s="886"/>
      <c r="B1777" s="887"/>
      <c r="C1777" s="887"/>
      <c r="D1777" s="887"/>
      <c r="E1777" s="887"/>
      <c r="F1777" s="888"/>
      <c r="G1777" s="878"/>
      <c r="H1777" s="879"/>
      <c r="I1777" s="880"/>
      <c r="J1777" s="881"/>
      <c r="K1777" s="880"/>
      <c r="L1777" s="880"/>
      <c r="M1777" s="880"/>
      <c r="N1777" s="880"/>
      <c r="O1777" s="884"/>
      <c r="P1777" s="885"/>
    </row>
    <row r="1778" spans="1:16" ht="25.15" customHeight="1" x14ac:dyDescent="0.15">
      <c r="A1778" s="886"/>
      <c r="B1778" s="887"/>
      <c r="C1778" s="887"/>
      <c r="D1778" s="887"/>
      <c r="E1778" s="887"/>
      <c r="F1778" s="888"/>
      <c r="G1778" s="878"/>
      <c r="H1778" s="879"/>
      <c r="I1778" s="880"/>
      <c r="J1778" s="881"/>
      <c r="K1778" s="880"/>
      <c r="L1778" s="880"/>
      <c r="M1778" s="880"/>
      <c r="N1778" s="880"/>
      <c r="O1778" s="884"/>
      <c r="P1778" s="885"/>
    </row>
    <row r="1779" spans="1:16" ht="25.15" customHeight="1" x14ac:dyDescent="0.15">
      <c r="A1779" s="886"/>
      <c r="B1779" s="887"/>
      <c r="C1779" s="887"/>
      <c r="D1779" s="887"/>
      <c r="E1779" s="887"/>
      <c r="F1779" s="888"/>
      <c r="G1779" s="878"/>
      <c r="H1779" s="879"/>
      <c r="I1779" s="880"/>
      <c r="J1779" s="881"/>
      <c r="K1779" s="880"/>
      <c r="L1779" s="880"/>
      <c r="M1779" s="880"/>
      <c r="N1779" s="880"/>
      <c r="O1779" s="884"/>
      <c r="P1779" s="885"/>
    </row>
    <row r="1780" spans="1:16" ht="25.15" customHeight="1" x14ac:dyDescent="0.15">
      <c r="A1780" s="886"/>
      <c r="B1780" s="887"/>
      <c r="C1780" s="887"/>
      <c r="D1780" s="887"/>
      <c r="E1780" s="887"/>
      <c r="F1780" s="888"/>
      <c r="G1780" s="878"/>
      <c r="H1780" s="879"/>
      <c r="I1780" s="880"/>
      <c r="J1780" s="881"/>
      <c r="K1780" s="880"/>
      <c r="L1780" s="880"/>
      <c r="M1780" s="880"/>
      <c r="N1780" s="880"/>
      <c r="O1780" s="884"/>
      <c r="P1780" s="885"/>
    </row>
    <row r="1781" spans="1:16" ht="25.15" customHeight="1" x14ac:dyDescent="0.15">
      <c r="A1781" s="886"/>
      <c r="B1781" s="887"/>
      <c r="C1781" s="887"/>
      <c r="D1781" s="887"/>
      <c r="E1781" s="887"/>
      <c r="F1781" s="888"/>
      <c r="G1781" s="878"/>
      <c r="H1781" s="879"/>
      <c r="I1781" s="880"/>
      <c r="J1781" s="881"/>
      <c r="K1781" s="880"/>
      <c r="L1781" s="880"/>
      <c r="M1781" s="880"/>
      <c r="N1781" s="880"/>
      <c r="O1781" s="884"/>
      <c r="P1781" s="885"/>
    </row>
    <row r="1782" spans="1:16" ht="25.15" customHeight="1" x14ac:dyDescent="0.15">
      <c r="A1782" s="886"/>
      <c r="B1782" s="887"/>
      <c r="C1782" s="887"/>
      <c r="D1782" s="887"/>
      <c r="E1782" s="887"/>
      <c r="F1782" s="888"/>
      <c r="G1782" s="878"/>
      <c r="H1782" s="879"/>
      <c r="I1782" s="880"/>
      <c r="J1782" s="881"/>
      <c r="K1782" s="880"/>
      <c r="L1782" s="880"/>
      <c r="M1782" s="880"/>
      <c r="N1782" s="880"/>
      <c r="O1782" s="884"/>
      <c r="P1782" s="885"/>
    </row>
    <row r="1783" spans="1:16" ht="25.15" customHeight="1" x14ac:dyDescent="0.15">
      <c r="A1783" s="886"/>
      <c r="B1783" s="887"/>
      <c r="C1783" s="887"/>
      <c r="D1783" s="887"/>
      <c r="E1783" s="887"/>
      <c r="F1783" s="888"/>
      <c r="G1783" s="878"/>
      <c r="H1783" s="879"/>
      <c r="I1783" s="880"/>
      <c r="J1783" s="881"/>
      <c r="K1783" s="880"/>
      <c r="L1783" s="880"/>
      <c r="M1783" s="880"/>
      <c r="N1783" s="880"/>
      <c r="O1783" s="884"/>
      <c r="P1783" s="885"/>
    </row>
    <row r="1784" spans="1:16" ht="25.15" customHeight="1" x14ac:dyDescent="0.15">
      <c r="A1784" s="886"/>
      <c r="B1784" s="887"/>
      <c r="C1784" s="887"/>
      <c r="D1784" s="887"/>
      <c r="E1784" s="887"/>
      <c r="F1784" s="888"/>
      <c r="G1784" s="878"/>
      <c r="H1784" s="879"/>
      <c r="I1784" s="880"/>
      <c r="J1784" s="881"/>
      <c r="K1784" s="880"/>
      <c r="L1784" s="880"/>
      <c r="M1784" s="880"/>
      <c r="N1784" s="880"/>
      <c r="O1784" s="884"/>
      <c r="P1784" s="885"/>
    </row>
    <row r="1785" spans="1:16" ht="25.15" customHeight="1" x14ac:dyDescent="0.15">
      <c r="A1785" s="886"/>
      <c r="B1785" s="887"/>
      <c r="C1785" s="887"/>
      <c r="D1785" s="887"/>
      <c r="E1785" s="887"/>
      <c r="F1785" s="888"/>
      <c r="G1785" s="878"/>
      <c r="H1785" s="879"/>
      <c r="I1785" s="880"/>
      <c r="J1785" s="881"/>
      <c r="K1785" s="880"/>
      <c r="L1785" s="880"/>
      <c r="M1785" s="880"/>
      <c r="N1785" s="880"/>
      <c r="O1785" s="884"/>
      <c r="P1785" s="885"/>
    </row>
    <row r="1786" spans="1:16" ht="25.15" customHeight="1" x14ac:dyDescent="0.15">
      <c r="A1786" s="886"/>
      <c r="B1786" s="887"/>
      <c r="C1786" s="887"/>
      <c r="D1786" s="887"/>
      <c r="E1786" s="887"/>
      <c r="F1786" s="888"/>
      <c r="G1786" s="878"/>
      <c r="H1786" s="879"/>
      <c r="I1786" s="880"/>
      <c r="J1786" s="881"/>
      <c r="K1786" s="880"/>
      <c r="L1786" s="880"/>
      <c r="M1786" s="880"/>
      <c r="N1786" s="880"/>
      <c r="O1786" s="884"/>
      <c r="P1786" s="885"/>
    </row>
    <row r="1787" spans="1:16" ht="25.15" customHeight="1" x14ac:dyDescent="0.15">
      <c r="A1787" s="886"/>
      <c r="B1787" s="887"/>
      <c r="C1787" s="887"/>
      <c r="D1787" s="887"/>
      <c r="E1787" s="887"/>
      <c r="F1787" s="888"/>
      <c r="G1787" s="878"/>
      <c r="H1787" s="879"/>
      <c r="I1787" s="880"/>
      <c r="J1787" s="881"/>
      <c r="K1787" s="880"/>
      <c r="L1787" s="880"/>
      <c r="M1787" s="880"/>
      <c r="N1787" s="880"/>
      <c r="O1787" s="884"/>
      <c r="P1787" s="885"/>
    </row>
    <row r="1788" spans="1:16" ht="25.15" customHeight="1" x14ac:dyDescent="0.15">
      <c r="A1788" s="886"/>
      <c r="B1788" s="887"/>
      <c r="C1788" s="887"/>
      <c r="D1788" s="887"/>
      <c r="E1788" s="887"/>
      <c r="F1788" s="888"/>
      <c r="G1788" s="878"/>
      <c r="H1788" s="879"/>
      <c r="I1788" s="880"/>
      <c r="J1788" s="881"/>
      <c r="K1788" s="880"/>
      <c r="L1788" s="880"/>
      <c r="M1788" s="880"/>
      <c r="N1788" s="880"/>
      <c r="O1788" s="884"/>
      <c r="P1788" s="885"/>
    </row>
    <row r="1789" spans="1:16" ht="25.15" customHeight="1" x14ac:dyDescent="0.15">
      <c r="A1789" s="886"/>
      <c r="B1789" s="887"/>
      <c r="C1789" s="887"/>
      <c r="D1789" s="887"/>
      <c r="E1789" s="887"/>
      <c r="F1789" s="888"/>
      <c r="G1789" s="878"/>
      <c r="H1789" s="879"/>
      <c r="I1789" s="880"/>
      <c r="J1789" s="881"/>
      <c r="K1789" s="880"/>
      <c r="L1789" s="880"/>
      <c r="M1789" s="880"/>
      <c r="N1789" s="880"/>
      <c r="O1789" s="884"/>
      <c r="P1789" s="885"/>
    </row>
    <row r="1790" spans="1:16" ht="25.15" customHeight="1" x14ac:dyDescent="0.15">
      <c r="A1790" s="886"/>
      <c r="B1790" s="887"/>
      <c r="C1790" s="887"/>
      <c r="D1790" s="887"/>
      <c r="E1790" s="887"/>
      <c r="F1790" s="888"/>
      <c r="G1790" s="878"/>
      <c r="H1790" s="879"/>
      <c r="I1790" s="880"/>
      <c r="J1790" s="881"/>
      <c r="K1790" s="880"/>
      <c r="L1790" s="880"/>
      <c r="M1790" s="880"/>
      <c r="N1790" s="880"/>
      <c r="O1790" s="884"/>
      <c r="P1790" s="885"/>
    </row>
    <row r="1791" spans="1:16" ht="25.15" customHeight="1" x14ac:dyDescent="0.15">
      <c r="A1791" s="886"/>
      <c r="B1791" s="887"/>
      <c r="C1791" s="887"/>
      <c r="D1791" s="887"/>
      <c r="E1791" s="887"/>
      <c r="F1791" s="888"/>
      <c r="G1791" s="878"/>
      <c r="H1791" s="879"/>
      <c r="I1791" s="880"/>
      <c r="J1791" s="881"/>
      <c r="K1791" s="880"/>
      <c r="L1791" s="880"/>
      <c r="M1791" s="880"/>
      <c r="N1791" s="880"/>
      <c r="O1791" s="884"/>
      <c r="P1791" s="885"/>
    </row>
    <row r="1792" spans="1:16" ht="25.15" customHeight="1" x14ac:dyDescent="0.15">
      <c r="A1792" s="886"/>
      <c r="B1792" s="887"/>
      <c r="C1792" s="887"/>
      <c r="D1792" s="887"/>
      <c r="E1792" s="887"/>
      <c r="F1792" s="888"/>
      <c r="G1792" s="878"/>
      <c r="H1792" s="879"/>
      <c r="I1792" s="880"/>
      <c r="J1792" s="881"/>
      <c r="K1792" s="880"/>
      <c r="L1792" s="880"/>
      <c r="M1792" s="880"/>
      <c r="N1792" s="880"/>
      <c r="O1792" s="884"/>
      <c r="P1792" s="885"/>
    </row>
    <row r="1793" spans="1:16" ht="25.15" customHeight="1" x14ac:dyDescent="0.15">
      <c r="A1793" s="886"/>
      <c r="B1793" s="887"/>
      <c r="C1793" s="887"/>
      <c r="D1793" s="887"/>
      <c r="E1793" s="887"/>
      <c r="F1793" s="888"/>
      <c r="G1793" s="878"/>
      <c r="H1793" s="879"/>
      <c r="I1793" s="880"/>
      <c r="J1793" s="881"/>
      <c r="K1793" s="880"/>
      <c r="L1793" s="880"/>
      <c r="M1793" s="880"/>
      <c r="N1793" s="880"/>
      <c r="O1793" s="884"/>
      <c r="P1793" s="885"/>
    </row>
    <row r="1794" spans="1:16" ht="25.15" customHeight="1" x14ac:dyDescent="0.15">
      <c r="A1794" s="886"/>
      <c r="B1794" s="887"/>
      <c r="C1794" s="887"/>
      <c r="D1794" s="887"/>
      <c r="E1794" s="887"/>
      <c r="F1794" s="888"/>
      <c r="G1794" s="878"/>
      <c r="H1794" s="879"/>
      <c r="I1794" s="880"/>
      <c r="J1794" s="881"/>
      <c r="K1794" s="880"/>
      <c r="L1794" s="880"/>
      <c r="M1794" s="880"/>
      <c r="N1794" s="880"/>
      <c r="O1794" s="884"/>
      <c r="P1794" s="885"/>
    </row>
    <row r="1795" spans="1:16" ht="25.15" customHeight="1" x14ac:dyDescent="0.15">
      <c r="A1795" s="886"/>
      <c r="B1795" s="887"/>
      <c r="C1795" s="887"/>
      <c r="D1795" s="887"/>
      <c r="E1795" s="887"/>
      <c r="F1795" s="888"/>
      <c r="G1795" s="878"/>
      <c r="H1795" s="879"/>
      <c r="I1795" s="880"/>
      <c r="J1795" s="881"/>
      <c r="K1795" s="880"/>
      <c r="L1795" s="880"/>
      <c r="M1795" s="880"/>
      <c r="N1795" s="880"/>
      <c r="O1795" s="884"/>
      <c r="P1795" s="885"/>
    </row>
    <row r="1796" spans="1:16" ht="25.15" customHeight="1" x14ac:dyDescent="0.15">
      <c r="A1796" s="886"/>
      <c r="B1796" s="887"/>
      <c r="C1796" s="887"/>
      <c r="D1796" s="887"/>
      <c r="E1796" s="887"/>
      <c r="F1796" s="888"/>
      <c r="G1796" s="878"/>
      <c r="H1796" s="879"/>
      <c r="I1796" s="880"/>
      <c r="J1796" s="881"/>
      <c r="K1796" s="880"/>
      <c r="L1796" s="880"/>
      <c r="M1796" s="880"/>
      <c r="N1796" s="880"/>
      <c r="O1796" s="884"/>
      <c r="P1796" s="885"/>
    </row>
    <row r="1797" spans="1:16" ht="25.15" customHeight="1" x14ac:dyDescent="0.15">
      <c r="A1797" s="886"/>
      <c r="B1797" s="887"/>
      <c r="C1797" s="887"/>
      <c r="D1797" s="887"/>
      <c r="E1797" s="887"/>
      <c r="F1797" s="888"/>
      <c r="G1797" s="878"/>
      <c r="H1797" s="879"/>
      <c r="I1797" s="880"/>
      <c r="J1797" s="881"/>
      <c r="K1797" s="880"/>
      <c r="L1797" s="880"/>
      <c r="M1797" s="880"/>
      <c r="N1797" s="880"/>
      <c r="O1797" s="884"/>
      <c r="P1797" s="885"/>
    </row>
    <row r="1798" spans="1:16" ht="25.15" customHeight="1" x14ac:dyDescent="0.15">
      <c r="A1798" s="886"/>
      <c r="B1798" s="887"/>
      <c r="C1798" s="887"/>
      <c r="D1798" s="887"/>
      <c r="E1798" s="887"/>
      <c r="F1798" s="888"/>
      <c r="G1798" s="878"/>
      <c r="H1798" s="879"/>
      <c r="I1798" s="880"/>
      <c r="J1798" s="881"/>
      <c r="K1798" s="880"/>
      <c r="L1798" s="880"/>
      <c r="M1798" s="880"/>
      <c r="N1798" s="880"/>
      <c r="O1798" s="884"/>
      <c r="P1798" s="885"/>
    </row>
    <row r="1799" spans="1:16" ht="25.15" customHeight="1" x14ac:dyDescent="0.15">
      <c r="A1799" s="886"/>
      <c r="B1799" s="887"/>
      <c r="C1799" s="887"/>
      <c r="D1799" s="887"/>
      <c r="E1799" s="887"/>
      <c r="F1799" s="888"/>
      <c r="G1799" s="878"/>
      <c r="H1799" s="879"/>
      <c r="I1799" s="880"/>
      <c r="J1799" s="881"/>
      <c r="K1799" s="880"/>
      <c r="L1799" s="880"/>
      <c r="M1799" s="880"/>
      <c r="N1799" s="880"/>
      <c r="O1799" s="884"/>
      <c r="P1799" s="885"/>
    </row>
    <row r="1800" spans="1:16" ht="25.15" customHeight="1" x14ac:dyDescent="0.15">
      <c r="A1800" s="886"/>
      <c r="B1800" s="887"/>
      <c r="C1800" s="887"/>
      <c r="D1800" s="887"/>
      <c r="E1800" s="887"/>
      <c r="F1800" s="888"/>
      <c r="G1800" s="878"/>
      <c r="H1800" s="879"/>
      <c r="I1800" s="880"/>
      <c r="J1800" s="881"/>
      <c r="K1800" s="880"/>
      <c r="L1800" s="880"/>
      <c r="M1800" s="880"/>
      <c r="N1800" s="880"/>
      <c r="O1800" s="884"/>
      <c r="P1800" s="885"/>
    </row>
    <row r="1801" spans="1:16" ht="25.15" customHeight="1" x14ac:dyDescent="0.15">
      <c r="A1801" s="886"/>
      <c r="B1801" s="887"/>
      <c r="C1801" s="887"/>
      <c r="D1801" s="887"/>
      <c r="E1801" s="887"/>
      <c r="F1801" s="888"/>
      <c r="G1801" s="878"/>
      <c r="H1801" s="879"/>
      <c r="I1801" s="880"/>
      <c r="J1801" s="881"/>
      <c r="K1801" s="880"/>
      <c r="L1801" s="880"/>
      <c r="M1801" s="880"/>
      <c r="N1801" s="880"/>
      <c r="O1801" s="884"/>
      <c r="P1801" s="885"/>
    </row>
    <row r="1802" spans="1:16" ht="25.15" customHeight="1" x14ac:dyDescent="0.15">
      <c r="A1802" s="886"/>
      <c r="B1802" s="887"/>
      <c r="C1802" s="887"/>
      <c r="D1802" s="887"/>
      <c r="E1802" s="887"/>
      <c r="F1802" s="888"/>
      <c r="G1802" s="878"/>
      <c r="H1802" s="879"/>
      <c r="I1802" s="880"/>
      <c r="J1802" s="881"/>
      <c r="K1802" s="880"/>
      <c r="L1802" s="880"/>
      <c r="M1802" s="880"/>
      <c r="N1802" s="880"/>
      <c r="O1802" s="884"/>
      <c r="P1802" s="885"/>
    </row>
    <row r="1803" spans="1:16" ht="25.15" customHeight="1" x14ac:dyDescent="0.15">
      <c r="A1803" s="886"/>
      <c r="B1803" s="887"/>
      <c r="C1803" s="887"/>
      <c r="D1803" s="887"/>
      <c r="E1803" s="887"/>
      <c r="F1803" s="888"/>
      <c r="G1803" s="878"/>
      <c r="H1803" s="879"/>
      <c r="I1803" s="880"/>
      <c r="J1803" s="881"/>
      <c r="K1803" s="880"/>
      <c r="L1803" s="880"/>
      <c r="M1803" s="880"/>
      <c r="N1803" s="880"/>
      <c r="O1803" s="884"/>
      <c r="P1803" s="885"/>
    </row>
    <row r="1804" spans="1:16" ht="25.15" customHeight="1" x14ac:dyDescent="0.15">
      <c r="A1804" s="886"/>
      <c r="B1804" s="887"/>
      <c r="C1804" s="887"/>
      <c r="D1804" s="887"/>
      <c r="E1804" s="887"/>
      <c r="F1804" s="888"/>
      <c r="G1804" s="878"/>
      <c r="H1804" s="879"/>
      <c r="I1804" s="880"/>
      <c r="J1804" s="881"/>
      <c r="K1804" s="880"/>
      <c r="L1804" s="880"/>
      <c r="M1804" s="880"/>
      <c r="N1804" s="880"/>
      <c r="O1804" s="884"/>
      <c r="P1804" s="885"/>
    </row>
    <row r="1805" spans="1:16" ht="25.15" customHeight="1" x14ac:dyDescent="0.15">
      <c r="A1805" s="886"/>
      <c r="B1805" s="887"/>
      <c r="C1805" s="887"/>
      <c r="D1805" s="887"/>
      <c r="E1805" s="887"/>
      <c r="F1805" s="888"/>
      <c r="G1805" s="878"/>
      <c r="H1805" s="879"/>
      <c r="I1805" s="880"/>
      <c r="J1805" s="881"/>
      <c r="K1805" s="880"/>
      <c r="L1805" s="880"/>
      <c r="M1805" s="880"/>
      <c r="N1805" s="880"/>
      <c r="O1805" s="884"/>
      <c r="P1805" s="885"/>
    </row>
    <row r="1806" spans="1:16" ht="25.15" customHeight="1" x14ac:dyDescent="0.15">
      <c r="A1806" s="886"/>
      <c r="B1806" s="887"/>
      <c r="C1806" s="887"/>
      <c r="D1806" s="887"/>
      <c r="E1806" s="887"/>
      <c r="F1806" s="888"/>
      <c r="G1806" s="878"/>
      <c r="H1806" s="879"/>
      <c r="I1806" s="880"/>
      <c r="J1806" s="881"/>
      <c r="K1806" s="880"/>
      <c r="L1806" s="880"/>
      <c r="M1806" s="880"/>
      <c r="N1806" s="880"/>
      <c r="O1806" s="884"/>
      <c r="P1806" s="885"/>
    </row>
    <row r="1807" spans="1:16" ht="25.15" customHeight="1" x14ac:dyDescent="0.15">
      <c r="A1807" s="886"/>
      <c r="B1807" s="887"/>
      <c r="C1807" s="887"/>
      <c r="D1807" s="887"/>
      <c r="E1807" s="887"/>
      <c r="F1807" s="888"/>
      <c r="G1807" s="878"/>
      <c r="H1807" s="879"/>
      <c r="I1807" s="880"/>
      <c r="J1807" s="881"/>
      <c r="K1807" s="880"/>
      <c r="L1807" s="880"/>
      <c r="M1807" s="880"/>
      <c r="N1807" s="880"/>
      <c r="O1807" s="884"/>
      <c r="P1807" s="885"/>
    </row>
    <row r="1808" spans="1:16" ht="25.15" customHeight="1" x14ac:dyDescent="0.15">
      <c r="A1808" s="886"/>
      <c r="B1808" s="887"/>
      <c r="C1808" s="887"/>
      <c r="D1808" s="887"/>
      <c r="E1808" s="887"/>
      <c r="F1808" s="888"/>
      <c r="G1808" s="878"/>
      <c r="H1808" s="879"/>
      <c r="I1808" s="880"/>
      <c r="J1808" s="881"/>
      <c r="K1808" s="880"/>
      <c r="L1808" s="880"/>
      <c r="M1808" s="880"/>
      <c r="N1808" s="880"/>
      <c r="O1808" s="884"/>
      <c r="P1808" s="885"/>
    </row>
    <row r="1809" spans="1:16" ht="25.15" customHeight="1" x14ac:dyDescent="0.15">
      <c r="A1809" s="886"/>
      <c r="B1809" s="887"/>
      <c r="C1809" s="887"/>
      <c r="D1809" s="887"/>
      <c r="E1809" s="887"/>
      <c r="F1809" s="888"/>
      <c r="G1809" s="878"/>
      <c r="H1809" s="879"/>
      <c r="I1809" s="880"/>
      <c r="J1809" s="881"/>
      <c r="K1809" s="880"/>
      <c r="L1809" s="880"/>
      <c r="M1809" s="880"/>
      <c r="N1809" s="880"/>
      <c r="O1809" s="884"/>
      <c r="P1809" s="885"/>
    </row>
    <row r="1810" spans="1:16" ht="25.15" customHeight="1" x14ac:dyDescent="0.15">
      <c r="A1810" s="886"/>
      <c r="B1810" s="887"/>
      <c r="C1810" s="887"/>
      <c r="D1810" s="887"/>
      <c r="E1810" s="887"/>
      <c r="F1810" s="888"/>
      <c r="G1810" s="878"/>
      <c r="H1810" s="879"/>
      <c r="I1810" s="880"/>
      <c r="J1810" s="881"/>
      <c r="K1810" s="880"/>
      <c r="L1810" s="880"/>
      <c r="M1810" s="880"/>
      <c r="N1810" s="880"/>
      <c r="O1810" s="884"/>
      <c r="P1810" s="885"/>
    </row>
    <row r="1811" spans="1:16" ht="25.15" customHeight="1" x14ac:dyDescent="0.15">
      <c r="A1811" s="886"/>
      <c r="B1811" s="887"/>
      <c r="C1811" s="887"/>
      <c r="D1811" s="887"/>
      <c r="E1811" s="887"/>
      <c r="F1811" s="888"/>
      <c r="G1811" s="878"/>
      <c r="H1811" s="879"/>
      <c r="I1811" s="880"/>
      <c r="J1811" s="881"/>
      <c r="K1811" s="880"/>
      <c r="L1811" s="880"/>
      <c r="M1811" s="880"/>
      <c r="N1811" s="880"/>
      <c r="O1811" s="884"/>
      <c r="P1811" s="885"/>
    </row>
    <row r="1812" spans="1:16" ht="25.15" customHeight="1" x14ac:dyDescent="0.15">
      <c r="A1812" s="886"/>
      <c r="B1812" s="887"/>
      <c r="C1812" s="887"/>
      <c r="D1812" s="887"/>
      <c r="E1812" s="887"/>
      <c r="F1812" s="888"/>
      <c r="G1812" s="878"/>
      <c r="H1812" s="879"/>
      <c r="I1812" s="880"/>
      <c r="J1812" s="881"/>
      <c r="K1812" s="880"/>
      <c r="L1812" s="880"/>
      <c r="M1812" s="880"/>
      <c r="N1812" s="880"/>
      <c r="O1812" s="884"/>
      <c r="P1812" s="885"/>
    </row>
    <row r="1813" spans="1:16" ht="25.15" customHeight="1" x14ac:dyDescent="0.15">
      <c r="A1813" s="886"/>
      <c r="B1813" s="887"/>
      <c r="C1813" s="887"/>
      <c r="D1813" s="887"/>
      <c r="E1813" s="887"/>
      <c r="F1813" s="888"/>
      <c r="G1813" s="878"/>
      <c r="H1813" s="879"/>
      <c r="I1813" s="880"/>
      <c r="J1813" s="881"/>
      <c r="K1813" s="880"/>
      <c r="L1813" s="880"/>
      <c r="M1813" s="880"/>
      <c r="N1813" s="880"/>
      <c r="O1813" s="884"/>
      <c r="P1813" s="885"/>
    </row>
    <row r="1814" spans="1:16" ht="25.15" customHeight="1" x14ac:dyDescent="0.15">
      <c r="A1814" s="886"/>
      <c r="B1814" s="887"/>
      <c r="C1814" s="887"/>
      <c r="D1814" s="887"/>
      <c r="E1814" s="887"/>
      <c r="F1814" s="888"/>
      <c r="G1814" s="878"/>
      <c r="H1814" s="879"/>
      <c r="I1814" s="880"/>
      <c r="J1814" s="881"/>
      <c r="K1814" s="880"/>
      <c r="L1814" s="880"/>
      <c r="M1814" s="880"/>
      <c r="N1814" s="880"/>
      <c r="O1814" s="884"/>
      <c r="P1814" s="885"/>
    </row>
    <row r="1815" spans="1:16" ht="25.15" customHeight="1" x14ac:dyDescent="0.15">
      <c r="A1815" s="886"/>
      <c r="B1815" s="887"/>
      <c r="C1815" s="887"/>
      <c r="D1815" s="887"/>
      <c r="E1815" s="887"/>
      <c r="F1815" s="888"/>
      <c r="G1815" s="878"/>
      <c r="H1815" s="879"/>
      <c r="I1815" s="880"/>
      <c r="J1815" s="881"/>
      <c r="K1815" s="880"/>
      <c r="L1815" s="880"/>
      <c r="M1815" s="880"/>
      <c r="N1815" s="880"/>
      <c r="O1815" s="884"/>
      <c r="P1815" s="885"/>
    </row>
    <row r="1816" spans="1:16" ht="25.15" customHeight="1" x14ac:dyDescent="0.15">
      <c r="A1816" s="886"/>
      <c r="B1816" s="887"/>
      <c r="C1816" s="887"/>
      <c r="D1816" s="887"/>
      <c r="E1816" s="887"/>
      <c r="F1816" s="888"/>
      <c r="G1816" s="878"/>
      <c r="H1816" s="879"/>
      <c r="I1816" s="880"/>
      <c r="J1816" s="881"/>
      <c r="K1816" s="880"/>
      <c r="L1816" s="880"/>
      <c r="M1816" s="880"/>
      <c r="N1816" s="880"/>
      <c r="O1816" s="884"/>
      <c r="P1816" s="885"/>
    </row>
    <row r="1817" spans="1:16" ht="25.15" customHeight="1" x14ac:dyDescent="0.15">
      <c r="A1817" s="886"/>
      <c r="B1817" s="887"/>
      <c r="C1817" s="887"/>
      <c r="D1817" s="887"/>
      <c r="E1817" s="887"/>
      <c r="F1817" s="888"/>
      <c r="G1817" s="878"/>
      <c r="H1817" s="879"/>
      <c r="I1817" s="880"/>
      <c r="J1817" s="881"/>
      <c r="K1817" s="880"/>
      <c r="L1817" s="880"/>
      <c r="M1817" s="880"/>
      <c r="N1817" s="880"/>
      <c r="O1817" s="884"/>
      <c r="P1817" s="885"/>
    </row>
    <row r="1818" spans="1:16" ht="25.15" customHeight="1" x14ac:dyDescent="0.15">
      <c r="A1818" s="886"/>
      <c r="B1818" s="887"/>
      <c r="C1818" s="887"/>
      <c r="D1818" s="887"/>
      <c r="E1818" s="887"/>
      <c r="F1818" s="888"/>
      <c r="G1818" s="878"/>
      <c r="H1818" s="879"/>
      <c r="I1818" s="880"/>
      <c r="J1818" s="881"/>
      <c r="K1818" s="880"/>
      <c r="L1818" s="880"/>
      <c r="M1818" s="880"/>
      <c r="N1818" s="880"/>
      <c r="O1818" s="884"/>
      <c r="P1818" s="885"/>
    </row>
    <row r="1819" spans="1:16" ht="25.15" customHeight="1" x14ac:dyDescent="0.15">
      <c r="A1819" s="886"/>
      <c r="B1819" s="887"/>
      <c r="C1819" s="887"/>
      <c r="D1819" s="887"/>
      <c r="E1819" s="887"/>
      <c r="F1819" s="888"/>
      <c r="G1819" s="878"/>
      <c r="H1819" s="879"/>
      <c r="I1819" s="880"/>
      <c r="J1819" s="881"/>
      <c r="K1819" s="880"/>
      <c r="L1819" s="880"/>
      <c r="M1819" s="880"/>
      <c r="N1819" s="880"/>
      <c r="O1819" s="884"/>
      <c r="P1819" s="885"/>
    </row>
    <row r="1820" spans="1:16" ht="25.15" customHeight="1" x14ac:dyDescent="0.15">
      <c r="A1820" s="886"/>
      <c r="B1820" s="887"/>
      <c r="C1820" s="887"/>
      <c r="D1820" s="887"/>
      <c r="E1820" s="887"/>
      <c r="F1820" s="888"/>
      <c r="G1820" s="878"/>
      <c r="H1820" s="879"/>
      <c r="I1820" s="880"/>
      <c r="J1820" s="881"/>
      <c r="K1820" s="880"/>
      <c r="L1820" s="880"/>
      <c r="M1820" s="880"/>
      <c r="N1820" s="880"/>
      <c r="O1820" s="884"/>
      <c r="P1820" s="885"/>
    </row>
    <row r="1821" spans="1:16" ht="25.15" customHeight="1" x14ac:dyDescent="0.15">
      <c r="A1821" s="886"/>
      <c r="B1821" s="887"/>
      <c r="C1821" s="887"/>
      <c r="D1821" s="887"/>
      <c r="E1821" s="887"/>
      <c r="F1821" s="888"/>
      <c r="G1821" s="878"/>
      <c r="H1821" s="879"/>
      <c r="I1821" s="880"/>
      <c r="J1821" s="881"/>
      <c r="K1821" s="880"/>
      <c r="L1821" s="880"/>
      <c r="M1821" s="880"/>
      <c r="N1821" s="880"/>
      <c r="O1821" s="884"/>
      <c r="P1821" s="885"/>
    </row>
    <row r="1822" spans="1:16" ht="25.15" customHeight="1" x14ac:dyDescent="0.15">
      <c r="A1822" s="886"/>
      <c r="B1822" s="887"/>
      <c r="C1822" s="887"/>
      <c r="D1822" s="887"/>
      <c r="E1822" s="887"/>
      <c r="F1822" s="888"/>
      <c r="G1822" s="878"/>
      <c r="H1822" s="879"/>
      <c r="I1822" s="880"/>
      <c r="J1822" s="881"/>
      <c r="K1822" s="880"/>
      <c r="L1822" s="880"/>
      <c r="M1822" s="880"/>
      <c r="N1822" s="880"/>
      <c r="O1822" s="884"/>
      <c r="P1822" s="885"/>
    </row>
    <row r="1823" spans="1:16" ht="25.15" customHeight="1" x14ac:dyDescent="0.15">
      <c r="A1823" s="886"/>
      <c r="B1823" s="887"/>
      <c r="C1823" s="887"/>
      <c r="D1823" s="887"/>
      <c r="E1823" s="887"/>
      <c r="F1823" s="888"/>
      <c r="G1823" s="878"/>
      <c r="H1823" s="879"/>
      <c r="I1823" s="880"/>
      <c r="J1823" s="881"/>
      <c r="K1823" s="880"/>
      <c r="L1823" s="880"/>
      <c r="M1823" s="880"/>
      <c r="N1823" s="880"/>
      <c r="O1823" s="884"/>
      <c r="P1823" s="885"/>
    </row>
    <row r="1824" spans="1:16" ht="25.15" customHeight="1" x14ac:dyDescent="0.15">
      <c r="A1824" s="886"/>
      <c r="B1824" s="887"/>
      <c r="C1824" s="887"/>
      <c r="D1824" s="887"/>
      <c r="E1824" s="887"/>
      <c r="F1824" s="888"/>
      <c r="G1824" s="878"/>
      <c r="H1824" s="879"/>
      <c r="I1824" s="880"/>
      <c r="J1824" s="881"/>
      <c r="K1824" s="880"/>
      <c r="L1824" s="880"/>
      <c r="M1824" s="880"/>
      <c r="N1824" s="880"/>
      <c r="O1824" s="884"/>
      <c r="P1824" s="885"/>
    </row>
    <row r="1825" spans="1:16" ht="25.15" customHeight="1" x14ac:dyDescent="0.15">
      <c r="A1825" s="886"/>
      <c r="B1825" s="887"/>
      <c r="C1825" s="887"/>
      <c r="D1825" s="887"/>
      <c r="E1825" s="887"/>
      <c r="F1825" s="888"/>
      <c r="G1825" s="878"/>
      <c r="H1825" s="879"/>
      <c r="I1825" s="880"/>
      <c r="J1825" s="881"/>
      <c r="K1825" s="880"/>
      <c r="L1825" s="880"/>
      <c r="M1825" s="880"/>
      <c r="N1825" s="880"/>
      <c r="O1825" s="884"/>
      <c r="P1825" s="885"/>
    </row>
    <row r="1826" spans="1:16" ht="25.15" customHeight="1" x14ac:dyDescent="0.15">
      <c r="A1826" s="886"/>
      <c r="B1826" s="887"/>
      <c r="C1826" s="887"/>
      <c r="D1826" s="887"/>
      <c r="E1826" s="887"/>
      <c r="F1826" s="888"/>
      <c r="G1826" s="878"/>
      <c r="H1826" s="879"/>
      <c r="I1826" s="880"/>
      <c r="J1826" s="881"/>
      <c r="K1826" s="880"/>
      <c r="L1826" s="880"/>
      <c r="M1826" s="880"/>
      <c r="N1826" s="880"/>
      <c r="O1826" s="884"/>
      <c r="P1826" s="885"/>
    </row>
    <row r="1827" spans="1:16" ht="25.15" customHeight="1" x14ac:dyDescent="0.15">
      <c r="A1827" s="886"/>
      <c r="B1827" s="887"/>
      <c r="C1827" s="887"/>
      <c r="D1827" s="887"/>
      <c r="E1827" s="887"/>
      <c r="F1827" s="888"/>
      <c r="G1827" s="878"/>
      <c r="H1827" s="879"/>
      <c r="I1827" s="880"/>
      <c r="J1827" s="881"/>
      <c r="K1827" s="880"/>
      <c r="L1827" s="880"/>
      <c r="M1827" s="880"/>
      <c r="N1827" s="880"/>
      <c r="O1827" s="884"/>
      <c r="P1827" s="885"/>
    </row>
    <row r="1828" spans="1:16" ht="25.15" customHeight="1" x14ac:dyDescent="0.15">
      <c r="A1828" s="886"/>
      <c r="B1828" s="887"/>
      <c r="C1828" s="887"/>
      <c r="D1828" s="887"/>
      <c r="E1828" s="887"/>
      <c r="F1828" s="888"/>
      <c r="G1828" s="878"/>
      <c r="H1828" s="879"/>
      <c r="I1828" s="880"/>
      <c r="J1828" s="881"/>
      <c r="K1828" s="880"/>
      <c r="L1828" s="880"/>
      <c r="M1828" s="880"/>
      <c r="N1828" s="880"/>
      <c r="O1828" s="884"/>
      <c r="P1828" s="885"/>
    </row>
    <row r="1829" spans="1:16" ht="25.15" customHeight="1" x14ac:dyDescent="0.15">
      <c r="A1829" s="886"/>
      <c r="B1829" s="887"/>
      <c r="C1829" s="887"/>
      <c r="D1829" s="887"/>
      <c r="E1829" s="887"/>
      <c r="F1829" s="888"/>
      <c r="G1829" s="878"/>
      <c r="H1829" s="879"/>
      <c r="I1829" s="880"/>
      <c r="J1829" s="881"/>
      <c r="K1829" s="880"/>
      <c r="L1829" s="880"/>
      <c r="M1829" s="880"/>
      <c r="N1829" s="880"/>
      <c r="O1829" s="884"/>
      <c r="P1829" s="885"/>
    </row>
    <row r="1830" spans="1:16" ht="25.15" customHeight="1" x14ac:dyDescent="0.15">
      <c r="A1830" s="886"/>
      <c r="B1830" s="887"/>
      <c r="C1830" s="887"/>
      <c r="D1830" s="887"/>
      <c r="E1830" s="887"/>
      <c r="F1830" s="888"/>
      <c r="G1830" s="878"/>
      <c r="H1830" s="879"/>
      <c r="I1830" s="880"/>
      <c r="J1830" s="881"/>
      <c r="K1830" s="880"/>
      <c r="L1830" s="880"/>
      <c r="M1830" s="880"/>
      <c r="N1830" s="880"/>
      <c r="O1830" s="884"/>
      <c r="P1830" s="885"/>
    </row>
    <row r="1831" spans="1:16" ht="25.15" customHeight="1" x14ac:dyDescent="0.15">
      <c r="A1831" s="886"/>
      <c r="B1831" s="887"/>
      <c r="C1831" s="887"/>
      <c r="D1831" s="887"/>
      <c r="E1831" s="887"/>
      <c r="F1831" s="888"/>
      <c r="G1831" s="878"/>
      <c r="H1831" s="879"/>
      <c r="I1831" s="880"/>
      <c r="J1831" s="881"/>
      <c r="K1831" s="880"/>
      <c r="L1831" s="880"/>
      <c r="M1831" s="880"/>
      <c r="N1831" s="880"/>
      <c r="O1831" s="884"/>
      <c r="P1831" s="885"/>
    </row>
    <row r="1832" spans="1:16" ht="25.15" customHeight="1" x14ac:dyDescent="0.15">
      <c r="A1832" s="886"/>
      <c r="B1832" s="887"/>
      <c r="C1832" s="887"/>
      <c r="D1832" s="887"/>
      <c r="E1832" s="887"/>
      <c r="F1832" s="888"/>
      <c r="G1832" s="878"/>
      <c r="H1832" s="879"/>
      <c r="I1832" s="880"/>
      <c r="J1832" s="881"/>
      <c r="K1832" s="880"/>
      <c r="L1832" s="880"/>
      <c r="M1832" s="880"/>
      <c r="N1832" s="880"/>
      <c r="O1832" s="884"/>
      <c r="P1832" s="885"/>
    </row>
    <row r="1833" spans="1:16" ht="25.15" customHeight="1" x14ac:dyDescent="0.15">
      <c r="A1833" s="886"/>
      <c r="B1833" s="887"/>
      <c r="C1833" s="887"/>
      <c r="D1833" s="887"/>
      <c r="E1833" s="887"/>
      <c r="F1833" s="888"/>
      <c r="G1833" s="878"/>
      <c r="H1833" s="879"/>
      <c r="I1833" s="880"/>
      <c r="J1833" s="881"/>
      <c r="K1833" s="880"/>
      <c r="L1833" s="880"/>
      <c r="M1833" s="880"/>
      <c r="N1833" s="880"/>
      <c r="O1833" s="884"/>
      <c r="P1833" s="885"/>
    </row>
    <row r="1834" spans="1:16" ht="25.15" customHeight="1" x14ac:dyDescent="0.15">
      <c r="A1834" s="886"/>
      <c r="B1834" s="887"/>
      <c r="C1834" s="887"/>
      <c r="D1834" s="887"/>
      <c r="E1834" s="887"/>
      <c r="F1834" s="888"/>
      <c r="G1834" s="878"/>
      <c r="H1834" s="879"/>
      <c r="I1834" s="880"/>
      <c r="J1834" s="881"/>
      <c r="K1834" s="880"/>
      <c r="L1834" s="880"/>
      <c r="M1834" s="880"/>
      <c r="N1834" s="880"/>
      <c r="O1834" s="884"/>
      <c r="P1834" s="885"/>
    </row>
    <row r="1835" spans="1:16" ht="25.15" customHeight="1" x14ac:dyDescent="0.15">
      <c r="A1835" s="886"/>
      <c r="B1835" s="887"/>
      <c r="C1835" s="887"/>
      <c r="D1835" s="887"/>
      <c r="E1835" s="887"/>
      <c r="F1835" s="888"/>
      <c r="G1835" s="878"/>
      <c r="H1835" s="879"/>
      <c r="I1835" s="880"/>
      <c r="J1835" s="881"/>
      <c r="K1835" s="880"/>
      <c r="L1835" s="880"/>
      <c r="M1835" s="880"/>
      <c r="N1835" s="880"/>
      <c r="O1835" s="884"/>
      <c r="P1835" s="885"/>
    </row>
    <row r="1836" spans="1:16" ht="25.15" customHeight="1" x14ac:dyDescent="0.15">
      <c r="A1836" s="886"/>
      <c r="B1836" s="887"/>
      <c r="C1836" s="887"/>
      <c r="D1836" s="887"/>
      <c r="E1836" s="887"/>
      <c r="F1836" s="888"/>
      <c r="G1836" s="878"/>
      <c r="H1836" s="879"/>
      <c r="I1836" s="880"/>
      <c r="J1836" s="881"/>
      <c r="K1836" s="880"/>
      <c r="L1836" s="880"/>
      <c r="M1836" s="880"/>
      <c r="N1836" s="880"/>
      <c r="O1836" s="884"/>
      <c r="P1836" s="885"/>
    </row>
    <row r="1837" spans="1:16" ht="25.15" customHeight="1" x14ac:dyDescent="0.15">
      <c r="A1837" s="886"/>
      <c r="B1837" s="887"/>
      <c r="C1837" s="887"/>
      <c r="D1837" s="887"/>
      <c r="E1837" s="887"/>
      <c r="F1837" s="888"/>
      <c r="G1837" s="878"/>
      <c r="H1837" s="879"/>
      <c r="I1837" s="880"/>
      <c r="J1837" s="881"/>
      <c r="K1837" s="880"/>
      <c r="L1837" s="880"/>
      <c r="M1837" s="880"/>
      <c r="N1837" s="880"/>
      <c r="O1837" s="884"/>
      <c r="P1837" s="885"/>
    </row>
    <row r="1838" spans="1:16" ht="25.15" customHeight="1" x14ac:dyDescent="0.15">
      <c r="A1838" s="886"/>
      <c r="B1838" s="887"/>
      <c r="C1838" s="887"/>
      <c r="D1838" s="887"/>
      <c r="E1838" s="887"/>
      <c r="F1838" s="888"/>
      <c r="G1838" s="878"/>
      <c r="H1838" s="879"/>
      <c r="I1838" s="880"/>
      <c r="J1838" s="881"/>
      <c r="K1838" s="880"/>
      <c r="L1838" s="880"/>
      <c r="M1838" s="880"/>
      <c r="N1838" s="880"/>
      <c r="O1838" s="884"/>
      <c r="P1838" s="885"/>
    </row>
    <row r="1839" spans="1:16" ht="25.15" customHeight="1" x14ac:dyDescent="0.15">
      <c r="A1839" s="886"/>
      <c r="B1839" s="887"/>
      <c r="C1839" s="887"/>
      <c r="D1839" s="887"/>
      <c r="E1839" s="887"/>
      <c r="F1839" s="888"/>
      <c r="G1839" s="878"/>
      <c r="H1839" s="879"/>
      <c r="I1839" s="880"/>
      <c r="J1839" s="881"/>
      <c r="K1839" s="880"/>
      <c r="L1839" s="880"/>
      <c r="M1839" s="880"/>
      <c r="N1839" s="880"/>
      <c r="O1839" s="884"/>
      <c r="P1839" s="885"/>
    </row>
    <row r="1840" spans="1:16" ht="25.15" customHeight="1" x14ac:dyDescent="0.15">
      <c r="A1840" s="886"/>
      <c r="B1840" s="887"/>
      <c r="C1840" s="887"/>
      <c r="D1840" s="887"/>
      <c r="E1840" s="887"/>
      <c r="F1840" s="888"/>
      <c r="G1840" s="878"/>
      <c r="H1840" s="879"/>
      <c r="I1840" s="880"/>
      <c r="J1840" s="881"/>
      <c r="K1840" s="880"/>
      <c r="L1840" s="880"/>
      <c r="M1840" s="880"/>
      <c r="N1840" s="880"/>
      <c r="O1840" s="884"/>
      <c r="P1840" s="885"/>
    </row>
    <row r="1841" spans="1:16" ht="25.15" customHeight="1" x14ac:dyDescent="0.15">
      <c r="A1841" s="886"/>
      <c r="B1841" s="887"/>
      <c r="C1841" s="887"/>
      <c r="D1841" s="887"/>
      <c r="E1841" s="887"/>
      <c r="F1841" s="888"/>
      <c r="G1841" s="878"/>
      <c r="H1841" s="879"/>
      <c r="I1841" s="880"/>
      <c r="J1841" s="881"/>
      <c r="K1841" s="880"/>
      <c r="L1841" s="880"/>
      <c r="M1841" s="880"/>
      <c r="N1841" s="880"/>
      <c r="O1841" s="884"/>
      <c r="P1841" s="885"/>
    </row>
    <row r="1842" spans="1:16" ht="25.15" customHeight="1" x14ac:dyDescent="0.15">
      <c r="A1842" s="886"/>
      <c r="B1842" s="887"/>
      <c r="C1842" s="887"/>
      <c r="D1842" s="887"/>
      <c r="E1842" s="887"/>
      <c r="F1842" s="888"/>
      <c r="G1842" s="878"/>
      <c r="H1842" s="879"/>
      <c r="I1842" s="880"/>
      <c r="J1842" s="881"/>
      <c r="K1842" s="880"/>
      <c r="L1842" s="880"/>
      <c r="M1842" s="880"/>
      <c r="N1842" s="880"/>
      <c r="O1842" s="884"/>
      <c r="P1842" s="885"/>
    </row>
    <row r="1843" spans="1:16" ht="25.15" customHeight="1" x14ac:dyDescent="0.15">
      <c r="A1843" s="886"/>
      <c r="B1843" s="887"/>
      <c r="C1843" s="887"/>
      <c r="D1843" s="887"/>
      <c r="E1843" s="887"/>
      <c r="F1843" s="888"/>
      <c r="G1843" s="878"/>
      <c r="H1843" s="879"/>
      <c r="I1843" s="880"/>
      <c r="J1843" s="881"/>
      <c r="K1843" s="880"/>
      <c r="L1843" s="880"/>
      <c r="M1843" s="880"/>
      <c r="N1843" s="880"/>
      <c r="O1843" s="884"/>
      <c r="P1843" s="885"/>
    </row>
    <row r="1844" spans="1:16" ht="25.15" customHeight="1" x14ac:dyDescent="0.15">
      <c r="A1844" s="886"/>
      <c r="B1844" s="887"/>
      <c r="C1844" s="887"/>
      <c r="D1844" s="887"/>
      <c r="E1844" s="887"/>
      <c r="F1844" s="888"/>
      <c r="G1844" s="878"/>
      <c r="H1844" s="879"/>
      <c r="I1844" s="880"/>
      <c r="J1844" s="881"/>
      <c r="K1844" s="880"/>
      <c r="L1844" s="880"/>
      <c r="M1844" s="880"/>
      <c r="N1844" s="880"/>
      <c r="O1844" s="884"/>
      <c r="P1844" s="885"/>
    </row>
    <row r="1845" spans="1:16" ht="25.15" customHeight="1" x14ac:dyDescent="0.15">
      <c r="A1845" s="886"/>
      <c r="B1845" s="887"/>
      <c r="C1845" s="887"/>
      <c r="D1845" s="887"/>
      <c r="E1845" s="887"/>
      <c r="F1845" s="888"/>
      <c r="G1845" s="878"/>
      <c r="H1845" s="879"/>
      <c r="I1845" s="880"/>
      <c r="J1845" s="881"/>
      <c r="K1845" s="880"/>
      <c r="L1845" s="880"/>
      <c r="M1845" s="880"/>
      <c r="N1845" s="880"/>
      <c r="O1845" s="884"/>
      <c r="P1845" s="885"/>
    </row>
    <row r="1846" spans="1:16" ht="25.15" customHeight="1" x14ac:dyDescent="0.15">
      <c r="A1846" s="886"/>
      <c r="B1846" s="887"/>
      <c r="C1846" s="887"/>
      <c r="D1846" s="887"/>
      <c r="E1846" s="887"/>
      <c r="F1846" s="888"/>
      <c r="G1846" s="878"/>
      <c r="H1846" s="879"/>
      <c r="I1846" s="880"/>
      <c r="J1846" s="881"/>
      <c r="K1846" s="880"/>
      <c r="L1846" s="880"/>
      <c r="M1846" s="880"/>
      <c r="N1846" s="880"/>
      <c r="O1846" s="884"/>
      <c r="P1846" s="885"/>
    </row>
    <row r="1847" spans="1:16" ht="25.15" customHeight="1" x14ac:dyDescent="0.15">
      <c r="A1847" s="886"/>
      <c r="B1847" s="887"/>
      <c r="C1847" s="887"/>
      <c r="D1847" s="887"/>
      <c r="E1847" s="887"/>
      <c r="F1847" s="888"/>
      <c r="G1847" s="878"/>
      <c r="H1847" s="879"/>
      <c r="I1847" s="880"/>
      <c r="J1847" s="881"/>
      <c r="K1847" s="880"/>
      <c r="L1847" s="880"/>
      <c r="M1847" s="880"/>
      <c r="N1847" s="880"/>
      <c r="O1847" s="884"/>
      <c r="P1847" s="885"/>
    </row>
    <row r="1848" spans="1:16" ht="25.15" customHeight="1" x14ac:dyDescent="0.15">
      <c r="A1848" s="886"/>
      <c r="B1848" s="887"/>
      <c r="C1848" s="887"/>
      <c r="D1848" s="887"/>
      <c r="E1848" s="887"/>
      <c r="F1848" s="888"/>
      <c r="G1848" s="878"/>
      <c r="H1848" s="879"/>
      <c r="I1848" s="880"/>
      <c r="J1848" s="881"/>
      <c r="K1848" s="880"/>
      <c r="L1848" s="880"/>
      <c r="M1848" s="880"/>
      <c r="N1848" s="880"/>
      <c r="O1848" s="884"/>
      <c r="P1848" s="885"/>
    </row>
    <row r="1849" spans="1:16" ht="25.15" customHeight="1" x14ac:dyDescent="0.15">
      <c r="A1849" s="886"/>
      <c r="B1849" s="887"/>
      <c r="C1849" s="887"/>
      <c r="D1849" s="887"/>
      <c r="E1849" s="887"/>
      <c r="F1849" s="888"/>
      <c r="G1849" s="878"/>
      <c r="H1849" s="879"/>
      <c r="I1849" s="880"/>
      <c r="J1849" s="881"/>
      <c r="K1849" s="880"/>
      <c r="L1849" s="880"/>
      <c r="M1849" s="880"/>
      <c r="N1849" s="880"/>
      <c r="O1849" s="884"/>
      <c r="P1849" s="885"/>
    </row>
    <row r="1850" spans="1:16" ht="25.15" customHeight="1" x14ac:dyDescent="0.15">
      <c r="A1850" s="886"/>
      <c r="B1850" s="887"/>
      <c r="C1850" s="887"/>
      <c r="D1850" s="887"/>
      <c r="E1850" s="887"/>
      <c r="F1850" s="888"/>
      <c r="G1850" s="878"/>
      <c r="H1850" s="879"/>
      <c r="I1850" s="880"/>
      <c r="J1850" s="881"/>
      <c r="K1850" s="880"/>
      <c r="L1850" s="880"/>
      <c r="M1850" s="880"/>
      <c r="N1850" s="880"/>
      <c r="O1850" s="884"/>
      <c r="P1850" s="885"/>
    </row>
    <row r="1851" spans="1:16" ht="25.15" customHeight="1" x14ac:dyDescent="0.15">
      <c r="A1851" s="886"/>
      <c r="B1851" s="887"/>
      <c r="C1851" s="887"/>
      <c r="D1851" s="887"/>
      <c r="E1851" s="887"/>
      <c r="F1851" s="888"/>
      <c r="G1851" s="878"/>
      <c r="H1851" s="879"/>
      <c r="I1851" s="880"/>
      <c r="J1851" s="881"/>
      <c r="K1851" s="880"/>
      <c r="L1851" s="880"/>
      <c r="M1851" s="880"/>
      <c r="N1851" s="880"/>
      <c r="O1851" s="884"/>
      <c r="P1851" s="885"/>
    </row>
    <row r="1852" spans="1:16" ht="25.15" customHeight="1" x14ac:dyDescent="0.15">
      <c r="A1852" s="886"/>
      <c r="B1852" s="887"/>
      <c r="C1852" s="887"/>
      <c r="D1852" s="887"/>
      <c r="E1852" s="887"/>
      <c r="F1852" s="888"/>
      <c r="G1852" s="878"/>
      <c r="H1852" s="879"/>
      <c r="I1852" s="880"/>
      <c r="J1852" s="881"/>
      <c r="K1852" s="880"/>
      <c r="L1852" s="880"/>
      <c r="M1852" s="880"/>
      <c r="N1852" s="880"/>
      <c r="O1852" s="884"/>
      <c r="P1852" s="885"/>
    </row>
    <row r="1853" spans="1:16" ht="25.15" customHeight="1" x14ac:dyDescent="0.15">
      <c r="A1853" s="886"/>
      <c r="B1853" s="887"/>
      <c r="C1853" s="887"/>
      <c r="D1853" s="887"/>
      <c r="E1853" s="887"/>
      <c r="F1853" s="888"/>
      <c r="G1853" s="878"/>
      <c r="H1853" s="879"/>
      <c r="I1853" s="880"/>
      <c r="J1853" s="881"/>
      <c r="K1853" s="880"/>
      <c r="L1853" s="880"/>
      <c r="M1853" s="880"/>
      <c r="N1853" s="880"/>
      <c r="O1853" s="884"/>
      <c r="P1853" s="885"/>
    </row>
    <row r="1854" spans="1:16" ht="25.15" customHeight="1" x14ac:dyDescent="0.15">
      <c r="A1854" s="886"/>
      <c r="B1854" s="887"/>
      <c r="C1854" s="887"/>
      <c r="D1854" s="887"/>
      <c r="E1854" s="887"/>
      <c r="F1854" s="888"/>
      <c r="G1854" s="878"/>
      <c r="H1854" s="879"/>
      <c r="I1854" s="880"/>
      <c r="J1854" s="881"/>
      <c r="K1854" s="880"/>
      <c r="L1854" s="880"/>
      <c r="M1854" s="880"/>
      <c r="N1854" s="880"/>
      <c r="O1854" s="884"/>
      <c r="P1854" s="885"/>
    </row>
    <row r="1855" spans="1:16" ht="25.15" customHeight="1" x14ac:dyDescent="0.15">
      <c r="A1855" s="886"/>
      <c r="B1855" s="887"/>
      <c r="C1855" s="887"/>
      <c r="D1855" s="887"/>
      <c r="E1855" s="887"/>
      <c r="F1855" s="888"/>
      <c r="G1855" s="878"/>
      <c r="H1855" s="879"/>
      <c r="I1855" s="880"/>
      <c r="J1855" s="881"/>
      <c r="K1855" s="880"/>
      <c r="L1855" s="880"/>
      <c r="M1855" s="880"/>
      <c r="N1855" s="880"/>
      <c r="O1855" s="884"/>
      <c r="P1855" s="885"/>
    </row>
    <row r="1856" spans="1:16" ht="25.15" customHeight="1" x14ac:dyDescent="0.15">
      <c r="A1856" s="886"/>
      <c r="B1856" s="887"/>
      <c r="C1856" s="887"/>
      <c r="D1856" s="887"/>
      <c r="E1856" s="887"/>
      <c r="F1856" s="888"/>
      <c r="G1856" s="878"/>
      <c r="H1856" s="879"/>
      <c r="I1856" s="880"/>
      <c r="J1856" s="881"/>
      <c r="K1856" s="880"/>
      <c r="L1856" s="880"/>
      <c r="M1856" s="880"/>
      <c r="N1856" s="880"/>
      <c r="O1856" s="884"/>
      <c r="P1856" s="885"/>
    </row>
    <row r="1857" spans="1:16" ht="25.15" customHeight="1" x14ac:dyDescent="0.15">
      <c r="A1857" s="886"/>
      <c r="B1857" s="887"/>
      <c r="C1857" s="887"/>
      <c r="D1857" s="887"/>
      <c r="E1857" s="887"/>
      <c r="F1857" s="888"/>
      <c r="G1857" s="878"/>
      <c r="H1857" s="879"/>
      <c r="I1857" s="880"/>
      <c r="J1857" s="881"/>
      <c r="K1857" s="880"/>
      <c r="L1857" s="880"/>
      <c r="M1857" s="880"/>
      <c r="N1857" s="880"/>
      <c r="O1857" s="884"/>
      <c r="P1857" s="885"/>
    </row>
    <row r="1858" spans="1:16" ht="25.15" customHeight="1" x14ac:dyDescent="0.15">
      <c r="A1858" s="886"/>
      <c r="B1858" s="887"/>
      <c r="C1858" s="887"/>
      <c r="D1858" s="887"/>
      <c r="E1858" s="887"/>
      <c r="F1858" s="888"/>
      <c r="G1858" s="878"/>
      <c r="H1858" s="879"/>
      <c r="I1858" s="880"/>
      <c r="J1858" s="881"/>
      <c r="K1858" s="880"/>
      <c r="L1858" s="880"/>
      <c r="M1858" s="880"/>
      <c r="N1858" s="880"/>
      <c r="O1858" s="884"/>
      <c r="P1858" s="885"/>
    </row>
    <row r="1859" spans="1:16" ht="25.15" customHeight="1" x14ac:dyDescent="0.15">
      <c r="A1859" s="886"/>
      <c r="B1859" s="887"/>
      <c r="C1859" s="887"/>
      <c r="D1859" s="887"/>
      <c r="E1859" s="887"/>
      <c r="F1859" s="888"/>
      <c r="G1859" s="878"/>
      <c r="H1859" s="879"/>
      <c r="I1859" s="880"/>
      <c r="J1859" s="881"/>
      <c r="K1859" s="880"/>
      <c r="L1859" s="880"/>
      <c r="M1859" s="880"/>
      <c r="N1859" s="880"/>
      <c r="O1859" s="884"/>
      <c r="P1859" s="885"/>
    </row>
    <row r="1860" spans="1:16" ht="25.15" customHeight="1" x14ac:dyDescent="0.15">
      <c r="A1860" s="886"/>
      <c r="B1860" s="887"/>
      <c r="C1860" s="887"/>
      <c r="D1860" s="887"/>
      <c r="E1860" s="887"/>
      <c r="F1860" s="888"/>
      <c r="G1860" s="878"/>
      <c r="H1860" s="879"/>
      <c r="I1860" s="880"/>
      <c r="J1860" s="881"/>
      <c r="K1860" s="880"/>
      <c r="L1860" s="880"/>
      <c r="M1860" s="880"/>
      <c r="N1860" s="880"/>
      <c r="O1860" s="884"/>
      <c r="P1860" s="885"/>
    </row>
    <row r="1861" spans="1:16" ht="25.15" customHeight="1" x14ac:dyDescent="0.15">
      <c r="A1861" s="886"/>
      <c r="B1861" s="887"/>
      <c r="C1861" s="887"/>
      <c r="D1861" s="887"/>
      <c r="E1861" s="887"/>
      <c r="F1861" s="888"/>
      <c r="G1861" s="878"/>
      <c r="H1861" s="879"/>
      <c r="I1861" s="880"/>
      <c r="J1861" s="881"/>
      <c r="K1861" s="880"/>
      <c r="L1861" s="880"/>
      <c r="M1861" s="880"/>
      <c r="N1861" s="880"/>
      <c r="O1861" s="884"/>
      <c r="P1861" s="885"/>
    </row>
    <row r="1862" spans="1:16" ht="25.15" customHeight="1" x14ac:dyDescent="0.15">
      <c r="A1862" s="886"/>
      <c r="B1862" s="887"/>
      <c r="C1862" s="887"/>
      <c r="D1862" s="887"/>
      <c r="E1862" s="887"/>
      <c r="F1862" s="888"/>
      <c r="G1862" s="878"/>
      <c r="H1862" s="879"/>
      <c r="I1862" s="880"/>
      <c r="J1862" s="881"/>
      <c r="K1862" s="880"/>
      <c r="L1862" s="880"/>
      <c r="M1862" s="880"/>
      <c r="N1862" s="880"/>
      <c r="O1862" s="884"/>
      <c r="P1862" s="885"/>
    </row>
    <row r="1863" spans="1:16" ht="25.15" customHeight="1" x14ac:dyDescent="0.15">
      <c r="A1863" s="886"/>
      <c r="B1863" s="887"/>
      <c r="C1863" s="887"/>
      <c r="D1863" s="887"/>
      <c r="E1863" s="887"/>
      <c r="F1863" s="888"/>
      <c r="G1863" s="878"/>
      <c r="H1863" s="879"/>
      <c r="I1863" s="880"/>
      <c r="J1863" s="881"/>
      <c r="K1863" s="880"/>
      <c r="L1863" s="880"/>
      <c r="M1863" s="880"/>
      <c r="N1863" s="880"/>
      <c r="O1863" s="884"/>
      <c r="P1863" s="885"/>
    </row>
    <row r="1864" spans="1:16" ht="25.15" customHeight="1" x14ac:dyDescent="0.15">
      <c r="A1864" s="886"/>
      <c r="B1864" s="887"/>
      <c r="C1864" s="887"/>
      <c r="D1864" s="887"/>
      <c r="E1864" s="887"/>
      <c r="F1864" s="888"/>
      <c r="G1864" s="878"/>
      <c r="H1864" s="879"/>
      <c r="I1864" s="880"/>
      <c r="J1864" s="881"/>
      <c r="K1864" s="880"/>
      <c r="L1864" s="880"/>
      <c r="M1864" s="880"/>
      <c r="N1864" s="880"/>
      <c r="O1864" s="884"/>
      <c r="P1864" s="885"/>
    </row>
    <row r="1865" spans="1:16" ht="25.15" customHeight="1" x14ac:dyDescent="0.15">
      <c r="A1865" s="886"/>
      <c r="B1865" s="887"/>
      <c r="C1865" s="887"/>
      <c r="D1865" s="887"/>
      <c r="E1865" s="887"/>
      <c r="F1865" s="888"/>
      <c r="G1865" s="878"/>
      <c r="H1865" s="879"/>
      <c r="I1865" s="880"/>
      <c r="J1865" s="881"/>
      <c r="K1865" s="880"/>
      <c r="L1865" s="880"/>
      <c r="M1865" s="880"/>
      <c r="N1865" s="880"/>
      <c r="O1865" s="884"/>
      <c r="P1865" s="885"/>
    </row>
    <row r="1866" spans="1:16" ht="25.15" customHeight="1" x14ac:dyDescent="0.15">
      <c r="A1866" s="886"/>
      <c r="B1866" s="887"/>
      <c r="C1866" s="887"/>
      <c r="D1866" s="887"/>
      <c r="E1866" s="887"/>
      <c r="F1866" s="888"/>
      <c r="G1866" s="878"/>
      <c r="H1866" s="879"/>
      <c r="I1866" s="880"/>
      <c r="J1866" s="881"/>
      <c r="K1866" s="880"/>
      <c r="L1866" s="880"/>
      <c r="M1866" s="880"/>
      <c r="N1866" s="880"/>
      <c r="O1866" s="884"/>
      <c r="P1866" s="885"/>
    </row>
    <row r="1867" spans="1:16" ht="25.15" customHeight="1" x14ac:dyDescent="0.15">
      <c r="A1867" s="886"/>
      <c r="B1867" s="887"/>
      <c r="C1867" s="887"/>
      <c r="D1867" s="887"/>
      <c r="E1867" s="887"/>
      <c r="F1867" s="888"/>
      <c r="G1867" s="878"/>
      <c r="H1867" s="879"/>
      <c r="I1867" s="880"/>
      <c r="J1867" s="881"/>
      <c r="K1867" s="880"/>
      <c r="L1867" s="880"/>
      <c r="M1867" s="880"/>
      <c r="N1867" s="880"/>
      <c r="O1867" s="884"/>
      <c r="P1867" s="885"/>
    </row>
    <row r="1868" spans="1:16" ht="25.15" customHeight="1" x14ac:dyDescent="0.15">
      <c r="A1868" s="886"/>
      <c r="B1868" s="887"/>
      <c r="C1868" s="887"/>
      <c r="D1868" s="887"/>
      <c r="E1868" s="887"/>
      <c r="F1868" s="888"/>
      <c r="G1868" s="878"/>
      <c r="H1868" s="879"/>
      <c r="I1868" s="880"/>
      <c r="J1868" s="881"/>
      <c r="K1868" s="880"/>
      <c r="L1868" s="880"/>
      <c r="M1868" s="880"/>
      <c r="N1868" s="880"/>
      <c r="O1868" s="884"/>
      <c r="P1868" s="885"/>
    </row>
    <row r="1869" spans="1:16" ht="25.15" customHeight="1" x14ac:dyDescent="0.15">
      <c r="A1869" s="886"/>
      <c r="B1869" s="887"/>
      <c r="C1869" s="887"/>
      <c r="D1869" s="887"/>
      <c r="E1869" s="887"/>
      <c r="F1869" s="888"/>
      <c r="G1869" s="878"/>
      <c r="H1869" s="879"/>
      <c r="I1869" s="880"/>
      <c r="J1869" s="881"/>
      <c r="K1869" s="880"/>
      <c r="L1869" s="880"/>
      <c r="M1869" s="880"/>
      <c r="N1869" s="880"/>
      <c r="O1869" s="884"/>
      <c r="P1869" s="885"/>
    </row>
    <row r="1870" spans="1:16" ht="25.15" customHeight="1" x14ac:dyDescent="0.15">
      <c r="A1870" s="886"/>
      <c r="B1870" s="887"/>
      <c r="C1870" s="887"/>
      <c r="D1870" s="887"/>
      <c r="E1870" s="887"/>
      <c r="F1870" s="888"/>
      <c r="G1870" s="878"/>
      <c r="H1870" s="879"/>
      <c r="I1870" s="880"/>
      <c r="J1870" s="881"/>
      <c r="K1870" s="880"/>
      <c r="L1870" s="880"/>
      <c r="M1870" s="880"/>
      <c r="N1870" s="880"/>
      <c r="O1870" s="884"/>
      <c r="P1870" s="885"/>
    </row>
    <row r="1871" spans="1:16" ht="25.15" customHeight="1" x14ac:dyDescent="0.15">
      <c r="A1871" s="886"/>
      <c r="B1871" s="887"/>
      <c r="C1871" s="887"/>
      <c r="D1871" s="887"/>
      <c r="E1871" s="887"/>
      <c r="F1871" s="888"/>
      <c r="G1871" s="878"/>
      <c r="H1871" s="879"/>
      <c r="I1871" s="880"/>
      <c r="J1871" s="881"/>
      <c r="K1871" s="880"/>
      <c r="L1871" s="880"/>
      <c r="M1871" s="880"/>
      <c r="N1871" s="880"/>
      <c r="O1871" s="884"/>
      <c r="P1871" s="885"/>
    </row>
    <row r="1872" spans="1:16" ht="25.15" customHeight="1" x14ac:dyDescent="0.15">
      <c r="A1872" s="886"/>
      <c r="B1872" s="887"/>
      <c r="C1872" s="887"/>
      <c r="D1872" s="887"/>
      <c r="E1872" s="887"/>
      <c r="F1872" s="888"/>
      <c r="G1872" s="878"/>
      <c r="H1872" s="879"/>
      <c r="I1872" s="880"/>
      <c r="J1872" s="881"/>
      <c r="K1872" s="880"/>
      <c r="L1872" s="880"/>
      <c r="M1872" s="880"/>
      <c r="N1872" s="880"/>
      <c r="O1872" s="884"/>
      <c r="P1872" s="885"/>
    </row>
    <row r="1873" spans="1:16" ht="25.15" customHeight="1" x14ac:dyDescent="0.15">
      <c r="A1873" s="886"/>
      <c r="B1873" s="887"/>
      <c r="C1873" s="887"/>
      <c r="D1873" s="887"/>
      <c r="E1873" s="887"/>
      <c r="F1873" s="888"/>
      <c r="G1873" s="878"/>
      <c r="H1873" s="879"/>
      <c r="I1873" s="880"/>
      <c r="J1873" s="881"/>
      <c r="K1873" s="880"/>
      <c r="L1873" s="880"/>
      <c r="M1873" s="880"/>
      <c r="N1873" s="880"/>
      <c r="O1873" s="884"/>
      <c r="P1873" s="885"/>
    </row>
    <row r="1874" spans="1:16" ht="25.15" customHeight="1" x14ac:dyDescent="0.15">
      <c r="A1874" s="886"/>
      <c r="B1874" s="887"/>
      <c r="C1874" s="887"/>
      <c r="D1874" s="887"/>
      <c r="E1874" s="887"/>
      <c r="F1874" s="888"/>
      <c r="G1874" s="878"/>
      <c r="H1874" s="879"/>
      <c r="I1874" s="880"/>
      <c r="J1874" s="881"/>
      <c r="K1874" s="880"/>
      <c r="L1874" s="880"/>
      <c r="M1874" s="880"/>
      <c r="N1874" s="880"/>
      <c r="O1874" s="884"/>
      <c r="P1874" s="885"/>
    </row>
    <row r="1875" spans="1:16" ht="25.15" customHeight="1" x14ac:dyDescent="0.15">
      <c r="A1875" s="886"/>
      <c r="B1875" s="887"/>
      <c r="C1875" s="887"/>
      <c r="D1875" s="887"/>
      <c r="E1875" s="887"/>
      <c r="F1875" s="888"/>
      <c r="G1875" s="878"/>
      <c r="H1875" s="879"/>
      <c r="I1875" s="880"/>
      <c r="J1875" s="881"/>
      <c r="K1875" s="880"/>
      <c r="L1875" s="880"/>
      <c r="M1875" s="880"/>
      <c r="N1875" s="880"/>
      <c r="O1875" s="884"/>
      <c r="P1875" s="885"/>
    </row>
    <row r="1876" spans="1:16" ht="25.15" customHeight="1" x14ac:dyDescent="0.15">
      <c r="A1876" s="886"/>
      <c r="B1876" s="887"/>
      <c r="C1876" s="887"/>
      <c r="D1876" s="887"/>
      <c r="E1876" s="887"/>
      <c r="F1876" s="888"/>
      <c r="G1876" s="878"/>
      <c r="H1876" s="879"/>
      <c r="I1876" s="880"/>
      <c r="J1876" s="881"/>
      <c r="K1876" s="880"/>
      <c r="L1876" s="880"/>
      <c r="M1876" s="880"/>
      <c r="N1876" s="880"/>
      <c r="O1876" s="884"/>
      <c r="P1876" s="885"/>
    </row>
    <row r="1877" spans="1:16" ht="25.15" customHeight="1" x14ac:dyDescent="0.15">
      <c r="A1877" s="886"/>
      <c r="B1877" s="887"/>
      <c r="C1877" s="887"/>
      <c r="D1877" s="887"/>
      <c r="E1877" s="887"/>
      <c r="F1877" s="888"/>
      <c r="G1877" s="878"/>
      <c r="H1877" s="879"/>
      <c r="I1877" s="880"/>
      <c r="J1877" s="881"/>
      <c r="K1877" s="880"/>
      <c r="L1877" s="880"/>
      <c r="M1877" s="880"/>
      <c r="N1877" s="880"/>
      <c r="O1877" s="884"/>
      <c r="P1877" s="885"/>
    </row>
    <row r="1878" spans="1:16" ht="25.15" customHeight="1" x14ac:dyDescent="0.15">
      <c r="A1878" s="886"/>
      <c r="B1878" s="887"/>
      <c r="C1878" s="887"/>
      <c r="D1878" s="887"/>
      <c r="E1878" s="887"/>
      <c r="F1878" s="888"/>
      <c r="G1878" s="878"/>
      <c r="H1878" s="879"/>
      <c r="I1878" s="880"/>
      <c r="J1878" s="881"/>
      <c r="K1878" s="880"/>
      <c r="L1878" s="880"/>
      <c r="M1878" s="880"/>
      <c r="N1878" s="880"/>
      <c r="O1878" s="884"/>
      <c r="P1878" s="885"/>
    </row>
    <row r="1879" spans="1:16" ht="25.15" customHeight="1" x14ac:dyDescent="0.15">
      <c r="A1879" s="886"/>
      <c r="B1879" s="887"/>
      <c r="C1879" s="887"/>
      <c r="D1879" s="887"/>
      <c r="E1879" s="887"/>
      <c r="F1879" s="888"/>
      <c r="G1879" s="878"/>
      <c r="H1879" s="879"/>
      <c r="I1879" s="880"/>
      <c r="J1879" s="881"/>
      <c r="K1879" s="880"/>
      <c r="L1879" s="880"/>
      <c r="M1879" s="880"/>
      <c r="N1879" s="880"/>
      <c r="O1879" s="884"/>
      <c r="P1879" s="885"/>
    </row>
    <row r="1880" spans="1:16" ht="25.15" customHeight="1" x14ac:dyDescent="0.15">
      <c r="A1880" s="886"/>
      <c r="B1880" s="887"/>
      <c r="C1880" s="887"/>
      <c r="D1880" s="887"/>
      <c r="E1880" s="887"/>
      <c r="F1880" s="888"/>
      <c r="G1880" s="878"/>
      <c r="H1880" s="879"/>
      <c r="I1880" s="880"/>
      <c r="J1880" s="881"/>
      <c r="K1880" s="880"/>
      <c r="L1880" s="880"/>
      <c r="M1880" s="880"/>
      <c r="N1880" s="880"/>
      <c r="O1880" s="884"/>
      <c r="P1880" s="885"/>
    </row>
    <row r="1881" spans="1:16" ht="25.15" customHeight="1" x14ac:dyDescent="0.15">
      <c r="A1881" s="886"/>
      <c r="B1881" s="887"/>
      <c r="C1881" s="887"/>
      <c r="D1881" s="887"/>
      <c r="E1881" s="887"/>
      <c r="F1881" s="888"/>
      <c r="G1881" s="878"/>
      <c r="H1881" s="879"/>
      <c r="I1881" s="880"/>
      <c r="J1881" s="881"/>
      <c r="K1881" s="880"/>
      <c r="L1881" s="880"/>
      <c r="M1881" s="880"/>
      <c r="N1881" s="880"/>
      <c r="O1881" s="884"/>
      <c r="P1881" s="885"/>
    </row>
    <row r="1882" spans="1:16" ht="25.15" customHeight="1" x14ac:dyDescent="0.15">
      <c r="A1882" s="886"/>
      <c r="B1882" s="887"/>
      <c r="C1882" s="887"/>
      <c r="D1882" s="887"/>
      <c r="E1882" s="887"/>
      <c r="F1882" s="888"/>
      <c r="G1882" s="878"/>
      <c r="H1882" s="879"/>
      <c r="I1882" s="880"/>
      <c r="J1882" s="881"/>
      <c r="K1882" s="880"/>
      <c r="L1882" s="880"/>
      <c r="M1882" s="880"/>
      <c r="N1882" s="880"/>
      <c r="O1882" s="884"/>
      <c r="P1882" s="885"/>
    </row>
    <row r="1883" spans="1:16" ht="25.15" customHeight="1" x14ac:dyDescent="0.15">
      <c r="A1883" s="886"/>
      <c r="B1883" s="887"/>
      <c r="C1883" s="887"/>
      <c r="D1883" s="887"/>
      <c r="E1883" s="887"/>
      <c r="F1883" s="888"/>
      <c r="G1883" s="878"/>
      <c r="H1883" s="879"/>
      <c r="I1883" s="880"/>
      <c r="J1883" s="881"/>
      <c r="K1883" s="880"/>
      <c r="L1883" s="880"/>
      <c r="M1883" s="880"/>
      <c r="N1883" s="880"/>
      <c r="O1883" s="884"/>
      <c r="P1883" s="885"/>
    </row>
    <row r="1884" spans="1:16" ht="25.15" customHeight="1" x14ac:dyDescent="0.15">
      <c r="A1884" s="886"/>
      <c r="B1884" s="887"/>
      <c r="C1884" s="887"/>
      <c r="D1884" s="887"/>
      <c r="E1884" s="887"/>
      <c r="F1884" s="888"/>
      <c r="G1884" s="878"/>
      <c r="H1884" s="879"/>
      <c r="I1884" s="880"/>
      <c r="J1884" s="881"/>
      <c r="K1884" s="880"/>
      <c r="L1884" s="880"/>
      <c r="M1884" s="880"/>
      <c r="N1884" s="880"/>
      <c r="O1884" s="884"/>
      <c r="P1884" s="885"/>
    </row>
    <row r="1885" spans="1:16" ht="25.15" customHeight="1" x14ac:dyDescent="0.15">
      <c r="A1885" s="886"/>
      <c r="B1885" s="887"/>
      <c r="C1885" s="887"/>
      <c r="D1885" s="887"/>
      <c r="E1885" s="887"/>
      <c r="F1885" s="888"/>
      <c r="G1885" s="878"/>
      <c r="H1885" s="879"/>
      <c r="I1885" s="880"/>
      <c r="J1885" s="881"/>
      <c r="K1885" s="880"/>
      <c r="L1885" s="880"/>
      <c r="M1885" s="880"/>
      <c r="N1885" s="880"/>
      <c r="O1885" s="884"/>
      <c r="P1885" s="885"/>
    </row>
    <row r="1886" spans="1:16" ht="25.15" customHeight="1" x14ac:dyDescent="0.15">
      <c r="A1886" s="886"/>
      <c r="B1886" s="887"/>
      <c r="C1886" s="887"/>
      <c r="D1886" s="887"/>
      <c r="E1886" s="887"/>
      <c r="F1886" s="888"/>
      <c r="G1886" s="878"/>
      <c r="H1886" s="879"/>
      <c r="I1886" s="880"/>
      <c r="J1886" s="881"/>
      <c r="K1886" s="880"/>
      <c r="L1886" s="880"/>
      <c r="M1886" s="880"/>
      <c r="N1886" s="880"/>
      <c r="O1886" s="884"/>
      <c r="P1886" s="885"/>
    </row>
    <row r="1887" spans="1:16" ht="25.15" customHeight="1" x14ac:dyDescent="0.15">
      <c r="A1887" s="886"/>
      <c r="B1887" s="887"/>
      <c r="C1887" s="887"/>
      <c r="D1887" s="887"/>
      <c r="E1887" s="887"/>
      <c r="F1887" s="888"/>
      <c r="G1887" s="878"/>
      <c r="H1887" s="879"/>
      <c r="I1887" s="880"/>
      <c r="J1887" s="881"/>
      <c r="K1887" s="880"/>
      <c r="L1887" s="880"/>
      <c r="M1887" s="880"/>
      <c r="N1887" s="880"/>
      <c r="O1887" s="884"/>
      <c r="P1887" s="885"/>
    </row>
    <row r="1888" spans="1:16" ht="25.15" customHeight="1" x14ac:dyDescent="0.15">
      <c r="A1888" s="886"/>
      <c r="B1888" s="887"/>
      <c r="C1888" s="887"/>
      <c r="D1888" s="887"/>
      <c r="E1888" s="887"/>
      <c r="F1888" s="888"/>
      <c r="G1888" s="878"/>
      <c r="H1888" s="879"/>
      <c r="I1888" s="880"/>
      <c r="J1888" s="881"/>
      <c r="K1888" s="880"/>
      <c r="L1888" s="880"/>
      <c r="M1888" s="880"/>
      <c r="N1888" s="880"/>
      <c r="O1888" s="884"/>
      <c r="P1888" s="885"/>
    </row>
    <row r="1889" spans="1:16" ht="25.15" customHeight="1" x14ac:dyDescent="0.15">
      <c r="A1889" s="886"/>
      <c r="B1889" s="887"/>
      <c r="C1889" s="887"/>
      <c r="D1889" s="887"/>
      <c r="E1889" s="887"/>
      <c r="F1889" s="888"/>
      <c r="G1889" s="878"/>
      <c r="H1889" s="879"/>
      <c r="I1889" s="880"/>
      <c r="J1889" s="881"/>
      <c r="K1889" s="880"/>
      <c r="L1889" s="880"/>
      <c r="M1889" s="880"/>
      <c r="N1889" s="880"/>
      <c r="O1889" s="884"/>
      <c r="P1889" s="885"/>
    </row>
    <row r="1890" spans="1:16" ht="25.15" customHeight="1" x14ac:dyDescent="0.15">
      <c r="A1890" s="886"/>
      <c r="B1890" s="887"/>
      <c r="C1890" s="887"/>
      <c r="D1890" s="887"/>
      <c r="E1890" s="887"/>
      <c r="F1890" s="888"/>
      <c r="G1890" s="878"/>
      <c r="H1890" s="879"/>
      <c r="I1890" s="880"/>
      <c r="J1890" s="881"/>
      <c r="K1890" s="880"/>
      <c r="L1890" s="880"/>
      <c r="M1890" s="880"/>
      <c r="N1890" s="880"/>
      <c r="O1890" s="884"/>
      <c r="P1890" s="885"/>
    </row>
    <row r="1891" spans="1:16" ht="25.15" customHeight="1" x14ac:dyDescent="0.15">
      <c r="A1891" s="886"/>
      <c r="B1891" s="887"/>
      <c r="C1891" s="887"/>
      <c r="D1891" s="887"/>
      <c r="E1891" s="887"/>
      <c r="F1891" s="888"/>
      <c r="G1891" s="878"/>
      <c r="H1891" s="879"/>
      <c r="I1891" s="880"/>
      <c r="J1891" s="881"/>
      <c r="K1891" s="880"/>
      <c r="L1891" s="880"/>
      <c r="M1891" s="880"/>
      <c r="N1891" s="880"/>
      <c r="O1891" s="884"/>
      <c r="P1891" s="885"/>
    </row>
    <row r="1892" spans="1:16" ht="25.15" customHeight="1" x14ac:dyDescent="0.15">
      <c r="A1892" s="886"/>
      <c r="B1892" s="887"/>
      <c r="C1892" s="887"/>
      <c r="D1892" s="887"/>
      <c r="E1892" s="887"/>
      <c r="F1892" s="888"/>
      <c r="G1892" s="878"/>
      <c r="H1892" s="879"/>
      <c r="I1892" s="880"/>
      <c r="J1892" s="881"/>
      <c r="K1892" s="880"/>
      <c r="L1892" s="880"/>
      <c r="M1892" s="880"/>
      <c r="N1892" s="880"/>
      <c r="O1892" s="884"/>
      <c r="P1892" s="885"/>
    </row>
    <row r="1893" spans="1:16" ht="25.15" customHeight="1" x14ac:dyDescent="0.15">
      <c r="A1893" s="886"/>
      <c r="B1893" s="887"/>
      <c r="C1893" s="887"/>
      <c r="D1893" s="887"/>
      <c r="E1893" s="887"/>
      <c r="F1893" s="888"/>
      <c r="G1893" s="878"/>
      <c r="H1893" s="879"/>
      <c r="I1893" s="880"/>
      <c r="J1893" s="881"/>
      <c r="K1893" s="880"/>
      <c r="L1893" s="880"/>
      <c r="M1893" s="880"/>
      <c r="N1893" s="880"/>
      <c r="O1893" s="884"/>
      <c r="P1893" s="885"/>
    </row>
    <row r="1894" spans="1:16" ht="25.15" customHeight="1" x14ac:dyDescent="0.15">
      <c r="A1894" s="886"/>
      <c r="B1894" s="887"/>
      <c r="C1894" s="887"/>
      <c r="D1894" s="887"/>
      <c r="E1894" s="887"/>
      <c r="F1894" s="888"/>
      <c r="G1894" s="878"/>
      <c r="H1894" s="879"/>
      <c r="I1894" s="880"/>
      <c r="J1894" s="881"/>
      <c r="K1894" s="880"/>
      <c r="L1894" s="880"/>
      <c r="M1894" s="880"/>
      <c r="N1894" s="880"/>
      <c r="O1894" s="884"/>
      <c r="P1894" s="885"/>
    </row>
    <row r="1895" spans="1:16" ht="25.15" customHeight="1" x14ac:dyDescent="0.15">
      <c r="A1895" s="886"/>
      <c r="B1895" s="887"/>
      <c r="C1895" s="887"/>
      <c r="D1895" s="887"/>
      <c r="E1895" s="887"/>
      <c r="F1895" s="888"/>
      <c r="G1895" s="878"/>
      <c r="H1895" s="879"/>
      <c r="I1895" s="880"/>
      <c r="J1895" s="881"/>
      <c r="K1895" s="880"/>
      <c r="L1895" s="880"/>
      <c r="M1895" s="880"/>
      <c r="N1895" s="880"/>
      <c r="O1895" s="884"/>
      <c r="P1895" s="885"/>
    </row>
    <row r="1896" spans="1:16" ht="25.15" customHeight="1" x14ac:dyDescent="0.15">
      <c r="A1896" s="886"/>
      <c r="B1896" s="887"/>
      <c r="C1896" s="887"/>
      <c r="D1896" s="887"/>
      <c r="E1896" s="887"/>
      <c r="F1896" s="888"/>
      <c r="G1896" s="878"/>
      <c r="H1896" s="879"/>
      <c r="I1896" s="880"/>
      <c r="J1896" s="881"/>
      <c r="K1896" s="880"/>
      <c r="L1896" s="880"/>
      <c r="M1896" s="880"/>
      <c r="N1896" s="880"/>
      <c r="O1896" s="884"/>
      <c r="P1896" s="885"/>
    </row>
    <row r="1897" spans="1:16" ht="25.15" customHeight="1" x14ac:dyDescent="0.15">
      <c r="A1897" s="886"/>
      <c r="B1897" s="887"/>
      <c r="C1897" s="887"/>
      <c r="D1897" s="887"/>
      <c r="E1897" s="887"/>
      <c r="F1897" s="888"/>
      <c r="G1897" s="878"/>
      <c r="H1897" s="879"/>
      <c r="I1897" s="880"/>
      <c r="J1897" s="881"/>
      <c r="K1897" s="880"/>
      <c r="L1897" s="880"/>
      <c r="M1897" s="880"/>
      <c r="N1897" s="880"/>
      <c r="O1897" s="884"/>
      <c r="P1897" s="885"/>
    </row>
    <row r="1898" spans="1:16" ht="25.15" customHeight="1" x14ac:dyDescent="0.15">
      <c r="A1898" s="886"/>
      <c r="B1898" s="887"/>
      <c r="C1898" s="887"/>
      <c r="D1898" s="887"/>
      <c r="E1898" s="887"/>
      <c r="F1898" s="888"/>
      <c r="G1898" s="878"/>
      <c r="H1898" s="879"/>
      <c r="I1898" s="880"/>
      <c r="J1898" s="881"/>
      <c r="K1898" s="880"/>
      <c r="L1898" s="880"/>
      <c r="M1898" s="880"/>
      <c r="N1898" s="880"/>
      <c r="O1898" s="884"/>
      <c r="P1898" s="885"/>
    </row>
    <row r="1899" spans="1:16" ht="25.15" customHeight="1" x14ac:dyDescent="0.15">
      <c r="A1899" s="886"/>
      <c r="B1899" s="887"/>
      <c r="C1899" s="887"/>
      <c r="D1899" s="887"/>
      <c r="E1899" s="887"/>
      <c r="F1899" s="888"/>
      <c r="G1899" s="878"/>
      <c r="H1899" s="879"/>
      <c r="I1899" s="880"/>
      <c r="J1899" s="881"/>
      <c r="K1899" s="880"/>
      <c r="L1899" s="880"/>
      <c r="M1899" s="880"/>
      <c r="N1899" s="880"/>
      <c r="O1899" s="884"/>
      <c r="P1899" s="885"/>
    </row>
    <row r="1900" spans="1:16" ht="25.15" customHeight="1" x14ac:dyDescent="0.15">
      <c r="A1900" s="886"/>
      <c r="B1900" s="887"/>
      <c r="C1900" s="887"/>
      <c r="D1900" s="887"/>
      <c r="E1900" s="887"/>
      <c r="F1900" s="888"/>
      <c r="G1900" s="878"/>
      <c r="H1900" s="879"/>
      <c r="I1900" s="880"/>
      <c r="J1900" s="881"/>
      <c r="K1900" s="880"/>
      <c r="L1900" s="880"/>
      <c r="M1900" s="880"/>
      <c r="N1900" s="880"/>
      <c r="O1900" s="884"/>
      <c r="P1900" s="885"/>
    </row>
    <row r="1901" spans="1:16" ht="25.15" customHeight="1" x14ac:dyDescent="0.15">
      <c r="A1901" s="886"/>
      <c r="B1901" s="887"/>
      <c r="C1901" s="887"/>
      <c r="D1901" s="887"/>
      <c r="E1901" s="887"/>
      <c r="F1901" s="888"/>
      <c r="G1901" s="878"/>
      <c r="H1901" s="879"/>
      <c r="I1901" s="880"/>
      <c r="J1901" s="881"/>
      <c r="K1901" s="880"/>
      <c r="L1901" s="880"/>
      <c r="M1901" s="880"/>
      <c r="N1901" s="880"/>
      <c r="O1901" s="884"/>
      <c r="P1901" s="885"/>
    </row>
    <row r="1902" spans="1:16" ht="25.15" customHeight="1" x14ac:dyDescent="0.15">
      <c r="A1902" s="886"/>
      <c r="B1902" s="887"/>
      <c r="C1902" s="887"/>
      <c r="D1902" s="887"/>
      <c r="E1902" s="887"/>
      <c r="F1902" s="888"/>
      <c r="G1902" s="878"/>
      <c r="H1902" s="879"/>
      <c r="I1902" s="880"/>
      <c r="J1902" s="881"/>
      <c r="K1902" s="880"/>
      <c r="L1902" s="880"/>
      <c r="M1902" s="880"/>
      <c r="N1902" s="880"/>
      <c r="O1902" s="884"/>
      <c r="P1902" s="885"/>
    </row>
    <row r="1903" spans="1:16" ht="25.15" customHeight="1" x14ac:dyDescent="0.15">
      <c r="A1903" s="886"/>
      <c r="B1903" s="887"/>
      <c r="C1903" s="887"/>
      <c r="D1903" s="887"/>
      <c r="E1903" s="887"/>
      <c r="F1903" s="888"/>
      <c r="G1903" s="878"/>
      <c r="H1903" s="879"/>
      <c r="I1903" s="880"/>
      <c r="J1903" s="881"/>
      <c r="K1903" s="880"/>
      <c r="L1903" s="880"/>
      <c r="M1903" s="880"/>
      <c r="N1903" s="880"/>
      <c r="O1903" s="884"/>
      <c r="P1903" s="885"/>
    </row>
    <row r="1904" spans="1:16" ht="25.15" customHeight="1" x14ac:dyDescent="0.15">
      <c r="A1904" s="886"/>
      <c r="B1904" s="887"/>
      <c r="C1904" s="887"/>
      <c r="D1904" s="887"/>
      <c r="E1904" s="887"/>
      <c r="F1904" s="888"/>
      <c r="G1904" s="878"/>
      <c r="H1904" s="879"/>
      <c r="I1904" s="880"/>
      <c r="J1904" s="881"/>
      <c r="K1904" s="880"/>
      <c r="L1904" s="880"/>
      <c r="M1904" s="880"/>
      <c r="N1904" s="880"/>
      <c r="O1904" s="884"/>
      <c r="P1904" s="885"/>
    </row>
    <row r="1905" spans="1:16" ht="25.15" customHeight="1" x14ac:dyDescent="0.15">
      <c r="A1905" s="886"/>
      <c r="B1905" s="887"/>
      <c r="C1905" s="887"/>
      <c r="D1905" s="887"/>
      <c r="E1905" s="887"/>
      <c r="F1905" s="888"/>
      <c r="G1905" s="878"/>
      <c r="H1905" s="879"/>
      <c r="I1905" s="880"/>
      <c r="J1905" s="881"/>
      <c r="K1905" s="880"/>
      <c r="L1905" s="880"/>
      <c r="M1905" s="880"/>
      <c r="N1905" s="880"/>
      <c r="O1905" s="884"/>
      <c r="P1905" s="885"/>
    </row>
    <row r="1906" spans="1:16" ht="25.15" customHeight="1" x14ac:dyDescent="0.15">
      <c r="A1906" s="886"/>
      <c r="B1906" s="887"/>
      <c r="C1906" s="887"/>
      <c r="D1906" s="887"/>
      <c r="E1906" s="887"/>
      <c r="F1906" s="888"/>
      <c r="G1906" s="878"/>
      <c r="H1906" s="879"/>
      <c r="I1906" s="880"/>
      <c r="J1906" s="881"/>
      <c r="K1906" s="880"/>
      <c r="L1906" s="880"/>
      <c r="M1906" s="880"/>
      <c r="N1906" s="880"/>
      <c r="O1906" s="884"/>
      <c r="P1906" s="885"/>
    </row>
    <row r="1907" spans="1:16" ht="25.15" customHeight="1" x14ac:dyDescent="0.15">
      <c r="A1907" s="886"/>
      <c r="B1907" s="887"/>
      <c r="C1907" s="887"/>
      <c r="D1907" s="887"/>
      <c r="E1907" s="887"/>
      <c r="F1907" s="888"/>
      <c r="G1907" s="878"/>
      <c r="H1907" s="879"/>
      <c r="I1907" s="880"/>
      <c r="J1907" s="881"/>
      <c r="K1907" s="880"/>
      <c r="L1907" s="880"/>
      <c r="M1907" s="880"/>
      <c r="N1907" s="880"/>
      <c r="O1907" s="884"/>
      <c r="P1907" s="885"/>
    </row>
    <row r="1908" spans="1:16" ht="25.15" customHeight="1" x14ac:dyDescent="0.15">
      <c r="A1908" s="886"/>
      <c r="B1908" s="887"/>
      <c r="C1908" s="887"/>
      <c r="D1908" s="887"/>
      <c r="E1908" s="887"/>
      <c r="F1908" s="888"/>
      <c r="G1908" s="878"/>
      <c r="H1908" s="879"/>
      <c r="I1908" s="880"/>
      <c r="J1908" s="881"/>
      <c r="K1908" s="880"/>
      <c r="L1908" s="880"/>
      <c r="M1908" s="880"/>
      <c r="N1908" s="880"/>
      <c r="O1908" s="884"/>
      <c r="P1908" s="885"/>
    </row>
    <row r="1909" spans="1:16" ht="25.15" customHeight="1" x14ac:dyDescent="0.15">
      <c r="A1909" s="886"/>
      <c r="B1909" s="887"/>
      <c r="C1909" s="887"/>
      <c r="D1909" s="887"/>
      <c r="E1909" s="887"/>
      <c r="F1909" s="888"/>
      <c r="G1909" s="878"/>
      <c r="H1909" s="879"/>
      <c r="I1909" s="880"/>
      <c r="J1909" s="881"/>
      <c r="K1909" s="880"/>
      <c r="L1909" s="880"/>
      <c r="M1909" s="880"/>
      <c r="N1909" s="880"/>
      <c r="O1909" s="884"/>
      <c r="P1909" s="885"/>
    </row>
    <row r="1910" spans="1:16" ht="25.15" customHeight="1" x14ac:dyDescent="0.15">
      <c r="A1910" s="886"/>
      <c r="B1910" s="887"/>
      <c r="C1910" s="887"/>
      <c r="D1910" s="887"/>
      <c r="E1910" s="887"/>
      <c r="F1910" s="888"/>
      <c r="G1910" s="878"/>
      <c r="H1910" s="879"/>
      <c r="I1910" s="880"/>
      <c r="J1910" s="881"/>
      <c r="K1910" s="880"/>
      <c r="L1910" s="880"/>
      <c r="M1910" s="880"/>
      <c r="N1910" s="880"/>
      <c r="O1910" s="884"/>
      <c r="P1910" s="885"/>
    </row>
    <row r="1911" spans="1:16" ht="25.15" customHeight="1" x14ac:dyDescent="0.15">
      <c r="A1911" s="886"/>
      <c r="B1911" s="887"/>
      <c r="C1911" s="887"/>
      <c r="D1911" s="887"/>
      <c r="E1911" s="887"/>
      <c r="F1911" s="888"/>
      <c r="G1911" s="878"/>
      <c r="H1911" s="879"/>
      <c r="I1911" s="880"/>
      <c r="J1911" s="881"/>
      <c r="K1911" s="880"/>
      <c r="L1911" s="880"/>
      <c r="M1911" s="880"/>
      <c r="N1911" s="880"/>
      <c r="O1911" s="884"/>
      <c r="P1911" s="885"/>
    </row>
    <row r="1912" spans="1:16" ht="25.15" customHeight="1" x14ac:dyDescent="0.15">
      <c r="A1912" s="886"/>
      <c r="B1912" s="887"/>
      <c r="C1912" s="887"/>
      <c r="D1912" s="887"/>
      <c r="E1912" s="887"/>
      <c r="F1912" s="888"/>
      <c r="G1912" s="878"/>
      <c r="H1912" s="879"/>
      <c r="I1912" s="880"/>
      <c r="J1912" s="881"/>
      <c r="K1912" s="880"/>
      <c r="L1912" s="880"/>
      <c r="M1912" s="880"/>
      <c r="N1912" s="880"/>
      <c r="O1912" s="884"/>
      <c r="P1912" s="885"/>
    </row>
    <row r="1913" spans="1:16" ht="25.15" customHeight="1" x14ac:dyDescent="0.15">
      <c r="A1913" s="886"/>
      <c r="B1913" s="887"/>
      <c r="C1913" s="887"/>
      <c r="D1913" s="887"/>
      <c r="E1913" s="887"/>
      <c r="F1913" s="888"/>
      <c r="G1913" s="878"/>
      <c r="H1913" s="879"/>
      <c r="I1913" s="880"/>
      <c r="J1913" s="881"/>
      <c r="K1913" s="880"/>
      <c r="L1913" s="880"/>
      <c r="M1913" s="880"/>
      <c r="N1913" s="880"/>
      <c r="O1913" s="884"/>
      <c r="P1913" s="885"/>
    </row>
    <row r="1914" spans="1:16" ht="25.15" customHeight="1" x14ac:dyDescent="0.15">
      <c r="A1914" s="886"/>
      <c r="B1914" s="887"/>
      <c r="C1914" s="887"/>
      <c r="D1914" s="887"/>
      <c r="E1914" s="887"/>
      <c r="F1914" s="888"/>
      <c r="G1914" s="878"/>
      <c r="H1914" s="879"/>
      <c r="I1914" s="880"/>
      <c r="J1914" s="881"/>
      <c r="K1914" s="880"/>
      <c r="L1914" s="880"/>
      <c r="M1914" s="880"/>
      <c r="N1914" s="880"/>
      <c r="O1914" s="884"/>
      <c r="P1914" s="885"/>
    </row>
    <row r="1915" spans="1:16" ht="25.15" customHeight="1" x14ac:dyDescent="0.15">
      <c r="A1915" s="886"/>
      <c r="B1915" s="887"/>
      <c r="C1915" s="887"/>
      <c r="D1915" s="887"/>
      <c r="E1915" s="887"/>
      <c r="F1915" s="888"/>
      <c r="G1915" s="878"/>
      <c r="H1915" s="879"/>
      <c r="I1915" s="880"/>
      <c r="J1915" s="881"/>
      <c r="K1915" s="880"/>
      <c r="L1915" s="880"/>
      <c r="M1915" s="880"/>
      <c r="N1915" s="880"/>
      <c r="O1915" s="884"/>
      <c r="P1915" s="885"/>
    </row>
    <row r="1916" spans="1:16" ht="25.15" customHeight="1" x14ac:dyDescent="0.15">
      <c r="A1916" s="886"/>
      <c r="B1916" s="887"/>
      <c r="C1916" s="887"/>
      <c r="D1916" s="887"/>
      <c r="E1916" s="887"/>
      <c r="F1916" s="888"/>
      <c r="G1916" s="878"/>
      <c r="H1916" s="879"/>
      <c r="I1916" s="880"/>
      <c r="J1916" s="881"/>
      <c r="K1916" s="880"/>
      <c r="L1916" s="880"/>
      <c r="M1916" s="880"/>
      <c r="N1916" s="880"/>
      <c r="O1916" s="884"/>
      <c r="P1916" s="885"/>
    </row>
    <row r="1917" spans="1:16" ht="25.15" customHeight="1" x14ac:dyDescent="0.15">
      <c r="A1917" s="886"/>
      <c r="B1917" s="887"/>
      <c r="C1917" s="887"/>
      <c r="D1917" s="887"/>
      <c r="E1917" s="887"/>
      <c r="F1917" s="888"/>
      <c r="G1917" s="878"/>
      <c r="H1917" s="879"/>
      <c r="I1917" s="880"/>
      <c r="J1917" s="881"/>
      <c r="K1917" s="880"/>
      <c r="L1917" s="880"/>
      <c r="M1917" s="880"/>
      <c r="N1917" s="880"/>
      <c r="O1917" s="884"/>
      <c r="P1917" s="885"/>
    </row>
    <row r="1918" spans="1:16" ht="25.15" customHeight="1" x14ac:dyDescent="0.15">
      <c r="A1918" s="886"/>
      <c r="B1918" s="887"/>
      <c r="C1918" s="887"/>
      <c r="D1918" s="887"/>
      <c r="E1918" s="887"/>
      <c r="F1918" s="888"/>
      <c r="G1918" s="878"/>
      <c r="H1918" s="879"/>
      <c r="I1918" s="880"/>
      <c r="J1918" s="881"/>
      <c r="K1918" s="880"/>
      <c r="L1918" s="880"/>
      <c r="M1918" s="880"/>
      <c r="N1918" s="880"/>
      <c r="O1918" s="884"/>
      <c r="P1918" s="885"/>
    </row>
    <row r="1919" spans="1:16" ht="25.15" customHeight="1" x14ac:dyDescent="0.15">
      <c r="A1919" s="886"/>
      <c r="B1919" s="887"/>
      <c r="C1919" s="887"/>
      <c r="D1919" s="887"/>
      <c r="E1919" s="887"/>
      <c r="F1919" s="888"/>
      <c r="G1919" s="878"/>
      <c r="H1919" s="879"/>
      <c r="I1919" s="880"/>
      <c r="J1919" s="881"/>
      <c r="K1919" s="880"/>
      <c r="L1919" s="880"/>
      <c r="M1919" s="880"/>
      <c r="N1919" s="880"/>
      <c r="O1919" s="884"/>
      <c r="P1919" s="885"/>
    </row>
    <row r="1920" spans="1:16" ht="25.15" customHeight="1" x14ac:dyDescent="0.15">
      <c r="A1920" s="886"/>
      <c r="B1920" s="887"/>
      <c r="C1920" s="887"/>
      <c r="D1920" s="887"/>
      <c r="E1920" s="887"/>
      <c r="F1920" s="888"/>
      <c r="G1920" s="878"/>
      <c r="H1920" s="879"/>
      <c r="I1920" s="880"/>
      <c r="J1920" s="881"/>
      <c r="K1920" s="880"/>
      <c r="L1920" s="880"/>
      <c r="M1920" s="880"/>
      <c r="N1920" s="880"/>
      <c r="O1920" s="884"/>
      <c r="P1920" s="885"/>
    </row>
    <row r="1921" spans="1:16" ht="25.15" customHeight="1" x14ac:dyDescent="0.15">
      <c r="A1921" s="886"/>
      <c r="B1921" s="887"/>
      <c r="C1921" s="887"/>
      <c r="D1921" s="887"/>
      <c r="E1921" s="887"/>
      <c r="F1921" s="888"/>
      <c r="G1921" s="878"/>
      <c r="H1921" s="879"/>
      <c r="I1921" s="880"/>
      <c r="J1921" s="881"/>
      <c r="K1921" s="880"/>
      <c r="L1921" s="880"/>
      <c r="M1921" s="880"/>
      <c r="N1921" s="880"/>
      <c r="O1921" s="884"/>
      <c r="P1921" s="885"/>
    </row>
    <row r="1922" spans="1:16" ht="25.15" customHeight="1" x14ac:dyDescent="0.15">
      <c r="A1922" s="886"/>
      <c r="B1922" s="887"/>
      <c r="C1922" s="887"/>
      <c r="D1922" s="887"/>
      <c r="E1922" s="887"/>
      <c r="F1922" s="888"/>
      <c r="G1922" s="878"/>
      <c r="H1922" s="879"/>
      <c r="I1922" s="880"/>
      <c r="J1922" s="881"/>
      <c r="K1922" s="880"/>
      <c r="L1922" s="880"/>
      <c r="M1922" s="880"/>
      <c r="N1922" s="880"/>
      <c r="O1922" s="884"/>
      <c r="P1922" s="885"/>
    </row>
    <row r="1923" spans="1:16" ht="25.15" customHeight="1" x14ac:dyDescent="0.15">
      <c r="A1923" s="886"/>
      <c r="B1923" s="887"/>
      <c r="C1923" s="887"/>
      <c r="D1923" s="887"/>
      <c r="E1923" s="887"/>
      <c r="F1923" s="888"/>
      <c r="G1923" s="878"/>
      <c r="H1923" s="879"/>
      <c r="I1923" s="880"/>
      <c r="J1923" s="881"/>
      <c r="K1923" s="880"/>
      <c r="L1923" s="880"/>
      <c r="M1923" s="880"/>
      <c r="N1923" s="880"/>
      <c r="O1923" s="884"/>
      <c r="P1923" s="885"/>
    </row>
    <row r="1924" spans="1:16" ht="25.15" customHeight="1" x14ac:dyDescent="0.15">
      <c r="A1924" s="886"/>
      <c r="B1924" s="887"/>
      <c r="C1924" s="887"/>
      <c r="D1924" s="887"/>
      <c r="E1924" s="887"/>
      <c r="F1924" s="888"/>
      <c r="G1924" s="878"/>
      <c r="H1924" s="879"/>
      <c r="I1924" s="880"/>
      <c r="J1924" s="881"/>
      <c r="K1924" s="880"/>
      <c r="L1924" s="880"/>
      <c r="M1924" s="880"/>
      <c r="N1924" s="880"/>
      <c r="O1924" s="884"/>
      <c r="P1924" s="885"/>
    </row>
    <row r="1925" spans="1:16" ht="25.15" customHeight="1" x14ac:dyDescent="0.15">
      <c r="A1925" s="886"/>
      <c r="B1925" s="887"/>
      <c r="C1925" s="887"/>
      <c r="D1925" s="887"/>
      <c r="E1925" s="887"/>
      <c r="F1925" s="888"/>
      <c r="G1925" s="878"/>
      <c r="H1925" s="879"/>
      <c r="I1925" s="880"/>
      <c r="J1925" s="881"/>
      <c r="K1925" s="880"/>
      <c r="L1925" s="880"/>
      <c r="M1925" s="880"/>
      <c r="N1925" s="880"/>
      <c r="O1925" s="884"/>
      <c r="P1925" s="885"/>
    </row>
    <row r="1926" spans="1:16" ht="25.15" customHeight="1" x14ac:dyDescent="0.15">
      <c r="A1926" s="886"/>
      <c r="B1926" s="887"/>
      <c r="C1926" s="887"/>
      <c r="D1926" s="887"/>
      <c r="E1926" s="887"/>
      <c r="F1926" s="888"/>
      <c r="G1926" s="878"/>
      <c r="H1926" s="879"/>
      <c r="I1926" s="880"/>
      <c r="J1926" s="881"/>
      <c r="K1926" s="880"/>
      <c r="L1926" s="880"/>
      <c r="M1926" s="880"/>
      <c r="N1926" s="880"/>
      <c r="O1926" s="884"/>
      <c r="P1926" s="885"/>
    </row>
    <row r="1927" spans="1:16" ht="25.15" customHeight="1" x14ac:dyDescent="0.15">
      <c r="A1927" s="886"/>
      <c r="B1927" s="887"/>
      <c r="C1927" s="887"/>
      <c r="D1927" s="887"/>
      <c r="E1927" s="887"/>
      <c r="F1927" s="888"/>
      <c r="G1927" s="878"/>
      <c r="H1927" s="879"/>
      <c r="I1927" s="880"/>
      <c r="J1927" s="881"/>
      <c r="K1927" s="880"/>
      <c r="L1927" s="880"/>
      <c r="M1927" s="880"/>
      <c r="N1927" s="880"/>
      <c r="O1927" s="884"/>
      <c r="P1927" s="885"/>
    </row>
    <row r="1928" spans="1:16" ht="25.15" customHeight="1" x14ac:dyDescent="0.15">
      <c r="A1928" s="886"/>
      <c r="B1928" s="887"/>
      <c r="C1928" s="887"/>
      <c r="D1928" s="887"/>
      <c r="E1928" s="887"/>
      <c r="F1928" s="888"/>
      <c r="G1928" s="878"/>
      <c r="H1928" s="879"/>
      <c r="I1928" s="880"/>
      <c r="J1928" s="881"/>
      <c r="K1928" s="880"/>
      <c r="L1928" s="880"/>
      <c r="M1928" s="880"/>
      <c r="N1928" s="880"/>
      <c r="O1928" s="884"/>
      <c r="P1928" s="885"/>
    </row>
    <row r="1929" spans="1:16" ht="25.15" customHeight="1" x14ac:dyDescent="0.15">
      <c r="A1929" s="886"/>
      <c r="B1929" s="887"/>
      <c r="C1929" s="887"/>
      <c r="D1929" s="887"/>
      <c r="E1929" s="887"/>
      <c r="F1929" s="888"/>
      <c r="G1929" s="878"/>
      <c r="H1929" s="879"/>
      <c r="I1929" s="880"/>
      <c r="J1929" s="881"/>
      <c r="K1929" s="880"/>
      <c r="L1929" s="880"/>
      <c r="M1929" s="880"/>
      <c r="N1929" s="880"/>
      <c r="O1929" s="884"/>
      <c r="P1929" s="885"/>
    </row>
    <row r="1930" spans="1:16" ht="25.15" customHeight="1" x14ac:dyDescent="0.15">
      <c r="A1930" s="886"/>
      <c r="B1930" s="887"/>
      <c r="C1930" s="887"/>
      <c r="D1930" s="887"/>
      <c r="E1930" s="887"/>
      <c r="F1930" s="888"/>
      <c r="G1930" s="878"/>
      <c r="H1930" s="879"/>
      <c r="I1930" s="880"/>
      <c r="J1930" s="881"/>
      <c r="K1930" s="880"/>
      <c r="L1930" s="880"/>
      <c r="M1930" s="880"/>
      <c r="N1930" s="880"/>
      <c r="O1930" s="884"/>
      <c r="P1930" s="885"/>
    </row>
    <row r="1931" spans="1:16" ht="25.15" customHeight="1" x14ac:dyDescent="0.15">
      <c r="A1931" s="886"/>
      <c r="B1931" s="887"/>
      <c r="C1931" s="887"/>
      <c r="D1931" s="887"/>
      <c r="E1931" s="887"/>
      <c r="F1931" s="888"/>
      <c r="G1931" s="878"/>
      <c r="H1931" s="879"/>
      <c r="I1931" s="880"/>
      <c r="J1931" s="881"/>
      <c r="K1931" s="880"/>
      <c r="L1931" s="880"/>
      <c r="M1931" s="880"/>
      <c r="N1931" s="880"/>
      <c r="O1931" s="884"/>
      <c r="P1931" s="885"/>
    </row>
    <row r="1932" spans="1:16" ht="25.15" customHeight="1" x14ac:dyDescent="0.15">
      <c r="A1932" s="886"/>
      <c r="B1932" s="887"/>
      <c r="C1932" s="887"/>
      <c r="D1932" s="887"/>
      <c r="E1932" s="887"/>
      <c r="F1932" s="888"/>
      <c r="G1932" s="878"/>
      <c r="H1932" s="879"/>
      <c r="I1932" s="880"/>
      <c r="J1932" s="881"/>
      <c r="K1932" s="880"/>
      <c r="L1932" s="880"/>
      <c r="M1932" s="880"/>
      <c r="N1932" s="880"/>
      <c r="O1932" s="884"/>
      <c r="P1932" s="885"/>
    </row>
    <row r="1933" spans="1:16" ht="25.15" customHeight="1" x14ac:dyDescent="0.15">
      <c r="A1933" s="886"/>
      <c r="B1933" s="887"/>
      <c r="C1933" s="887"/>
      <c r="D1933" s="887"/>
      <c r="E1933" s="887"/>
      <c r="F1933" s="888"/>
      <c r="G1933" s="878"/>
      <c r="H1933" s="879"/>
      <c r="I1933" s="880"/>
      <c r="J1933" s="881"/>
      <c r="K1933" s="880"/>
      <c r="L1933" s="880"/>
      <c r="M1933" s="880"/>
      <c r="N1933" s="880"/>
      <c r="O1933" s="884"/>
      <c r="P1933" s="885"/>
    </row>
    <row r="1934" spans="1:16" ht="25.15" customHeight="1" x14ac:dyDescent="0.15">
      <c r="A1934" s="886"/>
      <c r="B1934" s="887"/>
      <c r="C1934" s="887"/>
      <c r="D1934" s="887"/>
      <c r="E1934" s="887"/>
      <c r="F1934" s="888"/>
      <c r="G1934" s="878"/>
      <c r="H1934" s="879"/>
      <c r="I1934" s="880"/>
      <c r="J1934" s="881"/>
      <c r="K1934" s="880"/>
      <c r="L1934" s="880"/>
      <c r="M1934" s="880"/>
      <c r="N1934" s="880"/>
      <c r="O1934" s="884"/>
      <c r="P1934" s="885"/>
    </row>
    <row r="1935" spans="1:16" ht="25.15" customHeight="1" x14ac:dyDescent="0.15">
      <c r="A1935" s="886"/>
      <c r="B1935" s="887"/>
      <c r="C1935" s="887"/>
      <c r="D1935" s="887"/>
      <c r="E1935" s="887"/>
      <c r="F1935" s="888"/>
      <c r="G1935" s="878"/>
      <c r="H1935" s="879"/>
      <c r="I1935" s="880"/>
      <c r="J1935" s="881"/>
      <c r="K1935" s="880"/>
      <c r="L1935" s="880"/>
      <c r="M1935" s="880"/>
      <c r="N1935" s="880"/>
      <c r="O1935" s="884"/>
      <c r="P1935" s="885"/>
    </row>
    <row r="1936" spans="1:16" ht="25.15" customHeight="1" x14ac:dyDescent="0.15">
      <c r="A1936" s="886"/>
      <c r="B1936" s="887"/>
      <c r="C1936" s="887"/>
      <c r="D1936" s="887"/>
      <c r="E1936" s="887"/>
      <c r="F1936" s="888"/>
      <c r="G1936" s="878"/>
      <c r="H1936" s="879"/>
      <c r="I1936" s="880"/>
      <c r="J1936" s="881"/>
      <c r="K1936" s="880"/>
      <c r="L1936" s="880"/>
      <c r="M1936" s="880"/>
      <c r="N1936" s="880"/>
      <c r="O1936" s="884"/>
      <c r="P1936" s="885"/>
    </row>
    <row r="1937" spans="1:16" ht="25.15" customHeight="1" x14ac:dyDescent="0.15">
      <c r="A1937" s="886"/>
      <c r="B1937" s="887"/>
      <c r="C1937" s="887"/>
      <c r="D1937" s="887"/>
      <c r="E1937" s="887"/>
      <c r="F1937" s="888"/>
      <c r="G1937" s="878"/>
      <c r="H1937" s="879"/>
      <c r="I1937" s="880"/>
      <c r="J1937" s="881"/>
      <c r="K1937" s="880"/>
      <c r="L1937" s="880"/>
      <c r="M1937" s="880"/>
      <c r="N1937" s="880"/>
      <c r="O1937" s="884"/>
      <c r="P1937" s="885"/>
    </row>
    <row r="1938" spans="1:16" ht="25.15" customHeight="1" x14ac:dyDescent="0.15">
      <c r="A1938" s="886"/>
      <c r="B1938" s="887"/>
      <c r="C1938" s="887"/>
      <c r="D1938" s="887"/>
      <c r="E1938" s="887"/>
      <c r="F1938" s="888"/>
      <c r="G1938" s="878"/>
      <c r="H1938" s="879"/>
      <c r="I1938" s="880"/>
      <c r="J1938" s="881"/>
      <c r="K1938" s="880"/>
      <c r="L1938" s="880"/>
      <c r="M1938" s="880"/>
      <c r="N1938" s="880"/>
      <c r="O1938" s="884"/>
      <c r="P1938" s="885"/>
    </row>
    <row r="1939" spans="1:16" ht="25.15" customHeight="1" x14ac:dyDescent="0.15">
      <c r="A1939" s="886"/>
      <c r="B1939" s="887"/>
      <c r="C1939" s="887"/>
      <c r="D1939" s="887"/>
      <c r="E1939" s="887"/>
      <c r="F1939" s="888"/>
      <c r="G1939" s="878"/>
      <c r="H1939" s="879"/>
      <c r="I1939" s="880"/>
      <c r="J1939" s="881"/>
      <c r="K1939" s="880"/>
      <c r="L1939" s="880"/>
      <c r="M1939" s="880"/>
      <c r="N1939" s="880"/>
      <c r="O1939" s="884"/>
      <c r="P1939" s="885"/>
    </row>
    <row r="1940" spans="1:16" ht="25.15" customHeight="1" x14ac:dyDescent="0.15">
      <c r="A1940" s="886"/>
      <c r="B1940" s="887"/>
      <c r="C1940" s="887"/>
      <c r="D1940" s="887"/>
      <c r="E1940" s="887"/>
      <c r="F1940" s="888"/>
      <c r="G1940" s="878"/>
      <c r="H1940" s="879"/>
      <c r="I1940" s="880"/>
      <c r="J1940" s="881"/>
      <c r="K1940" s="880"/>
      <c r="L1940" s="880"/>
      <c r="M1940" s="880"/>
      <c r="N1940" s="880"/>
      <c r="O1940" s="884"/>
      <c r="P1940" s="885"/>
    </row>
    <row r="1941" spans="1:16" ht="25.15" customHeight="1" x14ac:dyDescent="0.15">
      <c r="A1941" s="886"/>
      <c r="B1941" s="887"/>
      <c r="C1941" s="887"/>
      <c r="D1941" s="887"/>
      <c r="E1941" s="887"/>
      <c r="F1941" s="888"/>
      <c r="G1941" s="878"/>
      <c r="H1941" s="879"/>
      <c r="I1941" s="880"/>
      <c r="J1941" s="881"/>
      <c r="K1941" s="880"/>
      <c r="L1941" s="880"/>
      <c r="M1941" s="880"/>
      <c r="N1941" s="880"/>
      <c r="O1941" s="884"/>
      <c r="P1941" s="885"/>
    </row>
    <row r="1942" spans="1:16" ht="25.15" customHeight="1" x14ac:dyDescent="0.15">
      <c r="A1942" s="886"/>
      <c r="B1942" s="887"/>
      <c r="C1942" s="887"/>
      <c r="D1942" s="887"/>
      <c r="E1942" s="887"/>
      <c r="F1942" s="888"/>
      <c r="G1942" s="878"/>
      <c r="H1942" s="879"/>
      <c r="I1942" s="880"/>
      <c r="J1942" s="881"/>
      <c r="K1942" s="880"/>
      <c r="L1942" s="880"/>
      <c r="M1942" s="880"/>
      <c r="N1942" s="880"/>
      <c r="O1942" s="884"/>
      <c r="P1942" s="885"/>
    </row>
    <row r="1943" spans="1:16" ht="25.15" customHeight="1" x14ac:dyDescent="0.15">
      <c r="A1943" s="886"/>
      <c r="B1943" s="887"/>
      <c r="C1943" s="887"/>
      <c r="D1943" s="887"/>
      <c r="E1943" s="887"/>
      <c r="F1943" s="888"/>
      <c r="G1943" s="878"/>
      <c r="H1943" s="879"/>
      <c r="I1943" s="880"/>
      <c r="J1943" s="881"/>
      <c r="K1943" s="880"/>
      <c r="L1943" s="880"/>
      <c r="M1943" s="880"/>
      <c r="N1943" s="880"/>
      <c r="O1943" s="884"/>
      <c r="P1943" s="885"/>
    </row>
    <row r="1944" spans="1:16" ht="25.15" customHeight="1" x14ac:dyDescent="0.15">
      <c r="A1944" s="886"/>
      <c r="B1944" s="887"/>
      <c r="C1944" s="887"/>
      <c r="D1944" s="887"/>
      <c r="E1944" s="887"/>
      <c r="F1944" s="888"/>
      <c r="G1944" s="878"/>
      <c r="H1944" s="879"/>
      <c r="I1944" s="880"/>
      <c r="J1944" s="881"/>
      <c r="K1944" s="880"/>
      <c r="L1944" s="880"/>
      <c r="M1944" s="880"/>
      <c r="N1944" s="880"/>
      <c r="O1944" s="884"/>
      <c r="P1944" s="885"/>
    </row>
    <row r="1945" spans="1:16" ht="25.15" customHeight="1" x14ac:dyDescent="0.15">
      <c r="A1945" s="886"/>
      <c r="B1945" s="887"/>
      <c r="C1945" s="887"/>
      <c r="D1945" s="887"/>
      <c r="E1945" s="887"/>
      <c r="F1945" s="888"/>
      <c r="G1945" s="878"/>
      <c r="H1945" s="879"/>
      <c r="I1945" s="880"/>
      <c r="J1945" s="881"/>
      <c r="K1945" s="880"/>
      <c r="L1945" s="880"/>
      <c r="M1945" s="880"/>
      <c r="N1945" s="880"/>
      <c r="O1945" s="884"/>
      <c r="P1945" s="885"/>
    </row>
    <row r="1946" spans="1:16" ht="25.15" customHeight="1" x14ac:dyDescent="0.15">
      <c r="A1946" s="886"/>
      <c r="B1946" s="887"/>
      <c r="C1946" s="887"/>
      <c r="D1946" s="887"/>
      <c r="E1946" s="887"/>
      <c r="F1946" s="888"/>
      <c r="G1946" s="878"/>
      <c r="H1946" s="879"/>
      <c r="I1946" s="880"/>
      <c r="J1946" s="881"/>
      <c r="K1946" s="880"/>
      <c r="L1946" s="880"/>
      <c r="M1946" s="880"/>
      <c r="N1946" s="880"/>
      <c r="O1946" s="884"/>
      <c r="P1946" s="885"/>
    </row>
    <row r="1947" spans="1:16" ht="25.15" customHeight="1" x14ac:dyDescent="0.15">
      <c r="A1947" s="886"/>
      <c r="B1947" s="887"/>
      <c r="C1947" s="887"/>
      <c r="D1947" s="887"/>
      <c r="E1947" s="887"/>
      <c r="F1947" s="888"/>
      <c r="G1947" s="878"/>
      <c r="H1947" s="879"/>
      <c r="I1947" s="880"/>
      <c r="J1947" s="881"/>
      <c r="K1947" s="880"/>
      <c r="L1947" s="880"/>
      <c r="M1947" s="880"/>
      <c r="N1947" s="880"/>
      <c r="O1947" s="884"/>
      <c r="P1947" s="885"/>
    </row>
    <row r="1948" spans="1:16" ht="25.15" customHeight="1" x14ac:dyDescent="0.15">
      <c r="A1948" s="886"/>
      <c r="B1948" s="887"/>
      <c r="C1948" s="887"/>
      <c r="D1948" s="887"/>
      <c r="E1948" s="887"/>
      <c r="F1948" s="888"/>
      <c r="G1948" s="878"/>
      <c r="H1948" s="879"/>
      <c r="I1948" s="880"/>
      <c r="J1948" s="881"/>
      <c r="K1948" s="880"/>
      <c r="L1948" s="880"/>
      <c r="M1948" s="880"/>
      <c r="N1948" s="880"/>
      <c r="O1948" s="884"/>
      <c r="P1948" s="885"/>
    </row>
    <row r="1949" spans="1:16" ht="25.15" customHeight="1" x14ac:dyDescent="0.15">
      <c r="A1949" s="886"/>
      <c r="B1949" s="887"/>
      <c r="C1949" s="887"/>
      <c r="D1949" s="887"/>
      <c r="E1949" s="887"/>
      <c r="F1949" s="888"/>
      <c r="G1949" s="878"/>
      <c r="H1949" s="879"/>
      <c r="I1949" s="880"/>
      <c r="J1949" s="881"/>
      <c r="K1949" s="880"/>
      <c r="L1949" s="880"/>
      <c r="M1949" s="880"/>
      <c r="N1949" s="880"/>
      <c r="O1949" s="884"/>
      <c r="P1949" s="885"/>
    </row>
    <row r="1950" spans="1:16" ht="25.15" customHeight="1" x14ac:dyDescent="0.15">
      <c r="A1950" s="886"/>
      <c r="B1950" s="887"/>
      <c r="C1950" s="887"/>
      <c r="D1950" s="887"/>
      <c r="E1950" s="887"/>
      <c r="F1950" s="888"/>
      <c r="G1950" s="878"/>
      <c r="H1950" s="879"/>
      <c r="I1950" s="880"/>
      <c r="J1950" s="881"/>
      <c r="K1950" s="880"/>
      <c r="L1950" s="880"/>
      <c r="M1950" s="880"/>
      <c r="N1950" s="880"/>
      <c r="O1950" s="884"/>
      <c r="P1950" s="885"/>
    </row>
    <row r="1951" spans="1:16" ht="25.15" customHeight="1" x14ac:dyDescent="0.15">
      <c r="A1951" s="886"/>
      <c r="B1951" s="887"/>
      <c r="C1951" s="887"/>
      <c r="D1951" s="887"/>
      <c r="E1951" s="887"/>
      <c r="F1951" s="888"/>
      <c r="G1951" s="878"/>
      <c r="H1951" s="879"/>
      <c r="I1951" s="880"/>
      <c r="J1951" s="881"/>
      <c r="K1951" s="880"/>
      <c r="L1951" s="880"/>
      <c r="M1951" s="880"/>
      <c r="N1951" s="880"/>
      <c r="O1951" s="884"/>
      <c r="P1951" s="885"/>
    </row>
    <row r="1952" spans="1:16" ht="25.15" customHeight="1" x14ac:dyDescent="0.15">
      <c r="A1952" s="886"/>
      <c r="B1952" s="887"/>
      <c r="C1952" s="887"/>
      <c r="D1952" s="887"/>
      <c r="E1952" s="887"/>
      <c r="F1952" s="888"/>
      <c r="G1952" s="878"/>
      <c r="H1952" s="879"/>
      <c r="I1952" s="880"/>
      <c r="J1952" s="881"/>
      <c r="K1952" s="880"/>
      <c r="L1952" s="880"/>
      <c r="M1952" s="880"/>
      <c r="N1952" s="880"/>
      <c r="O1952" s="884"/>
      <c r="P1952" s="885"/>
    </row>
    <row r="1953" spans="1:16" ht="25.15" customHeight="1" x14ac:dyDescent="0.15">
      <c r="A1953" s="886"/>
      <c r="B1953" s="887"/>
      <c r="C1953" s="887"/>
      <c r="D1953" s="887"/>
      <c r="E1953" s="887"/>
      <c r="F1953" s="888"/>
      <c r="G1953" s="878"/>
      <c r="H1953" s="879"/>
      <c r="I1953" s="880"/>
      <c r="J1953" s="881"/>
      <c r="K1953" s="880"/>
      <c r="L1953" s="880"/>
      <c r="M1953" s="880"/>
      <c r="N1953" s="880"/>
      <c r="O1953" s="884"/>
      <c r="P1953" s="885"/>
    </row>
    <row r="1954" spans="1:16" ht="25.15" customHeight="1" x14ac:dyDescent="0.15">
      <c r="A1954" s="886"/>
      <c r="B1954" s="887"/>
      <c r="C1954" s="887"/>
      <c r="D1954" s="887"/>
      <c r="E1954" s="887"/>
      <c r="F1954" s="888"/>
      <c r="G1954" s="878"/>
      <c r="H1954" s="879"/>
      <c r="I1954" s="880"/>
      <c r="J1954" s="881"/>
      <c r="K1954" s="880"/>
      <c r="L1954" s="880"/>
      <c r="M1954" s="880"/>
      <c r="N1954" s="880"/>
      <c r="O1954" s="884"/>
      <c r="P1954" s="885"/>
    </row>
    <row r="1955" spans="1:16" ht="25.15" customHeight="1" x14ac:dyDescent="0.15">
      <c r="A1955" s="886"/>
      <c r="B1955" s="887"/>
      <c r="C1955" s="887"/>
      <c r="D1955" s="887"/>
      <c r="E1955" s="887"/>
      <c r="F1955" s="888"/>
      <c r="G1955" s="878"/>
      <c r="H1955" s="879"/>
      <c r="I1955" s="880"/>
      <c r="J1955" s="881"/>
      <c r="K1955" s="880"/>
      <c r="L1955" s="880"/>
      <c r="M1955" s="880"/>
      <c r="N1955" s="880"/>
      <c r="O1955" s="884"/>
      <c r="P1955" s="885"/>
    </row>
    <row r="1956" spans="1:16" ht="25.15" customHeight="1" x14ac:dyDescent="0.15">
      <c r="A1956" s="886"/>
      <c r="B1956" s="887"/>
      <c r="C1956" s="887"/>
      <c r="D1956" s="887"/>
      <c r="E1956" s="887"/>
      <c r="F1956" s="888"/>
      <c r="G1956" s="878"/>
      <c r="H1956" s="879"/>
      <c r="I1956" s="880"/>
      <c r="J1956" s="881"/>
      <c r="K1956" s="880"/>
      <c r="L1956" s="880"/>
      <c r="M1956" s="880"/>
      <c r="N1956" s="880"/>
      <c r="O1956" s="884"/>
      <c r="P1956" s="885"/>
    </row>
    <row r="1957" spans="1:16" ht="25.15" customHeight="1" x14ac:dyDescent="0.15">
      <c r="A1957" s="886"/>
      <c r="B1957" s="887"/>
      <c r="C1957" s="887"/>
      <c r="D1957" s="887"/>
      <c r="E1957" s="887"/>
      <c r="F1957" s="888"/>
      <c r="G1957" s="878"/>
      <c r="H1957" s="879"/>
      <c r="I1957" s="880"/>
      <c r="J1957" s="881"/>
      <c r="K1957" s="880"/>
      <c r="L1957" s="880"/>
      <c r="M1957" s="880"/>
      <c r="N1957" s="880"/>
      <c r="O1957" s="884"/>
      <c r="P1957" s="885"/>
    </row>
    <row r="1958" spans="1:16" ht="25.15" customHeight="1" x14ac:dyDescent="0.15">
      <c r="A1958" s="886"/>
      <c r="B1958" s="887"/>
      <c r="C1958" s="887"/>
      <c r="D1958" s="887"/>
      <c r="E1958" s="887"/>
      <c r="F1958" s="888"/>
      <c r="G1958" s="878"/>
      <c r="H1958" s="879"/>
      <c r="I1958" s="880"/>
      <c r="J1958" s="881"/>
      <c r="K1958" s="880"/>
      <c r="L1958" s="880"/>
      <c r="M1958" s="880"/>
      <c r="N1958" s="880"/>
      <c r="O1958" s="884"/>
      <c r="P1958" s="885"/>
    </row>
    <row r="1959" spans="1:16" ht="25.15" customHeight="1" x14ac:dyDescent="0.15">
      <c r="A1959" s="886"/>
      <c r="B1959" s="887"/>
      <c r="C1959" s="887"/>
      <c r="D1959" s="887"/>
      <c r="E1959" s="887"/>
      <c r="F1959" s="888"/>
      <c r="G1959" s="878"/>
      <c r="H1959" s="879"/>
      <c r="I1959" s="880"/>
      <c r="J1959" s="881"/>
      <c r="K1959" s="880"/>
      <c r="L1959" s="880"/>
      <c r="M1959" s="880"/>
      <c r="N1959" s="880"/>
      <c r="O1959" s="884"/>
      <c r="P1959" s="885"/>
    </row>
    <row r="1960" spans="1:16" ht="25.15" customHeight="1" x14ac:dyDescent="0.15">
      <c r="A1960" s="886"/>
      <c r="B1960" s="887"/>
      <c r="C1960" s="887"/>
      <c r="D1960" s="887"/>
      <c r="E1960" s="887"/>
      <c r="F1960" s="888"/>
      <c r="G1960" s="878"/>
      <c r="H1960" s="879"/>
      <c r="I1960" s="880"/>
      <c r="J1960" s="881"/>
      <c r="K1960" s="880"/>
      <c r="L1960" s="880"/>
      <c r="M1960" s="880"/>
      <c r="N1960" s="880"/>
      <c r="O1960" s="884"/>
      <c r="P1960" s="885"/>
    </row>
    <row r="1961" spans="1:16" ht="25.15" customHeight="1" x14ac:dyDescent="0.15">
      <c r="A1961" s="886"/>
      <c r="B1961" s="887"/>
      <c r="C1961" s="887"/>
      <c r="D1961" s="887"/>
      <c r="E1961" s="887"/>
      <c r="F1961" s="888"/>
      <c r="G1961" s="878"/>
      <c r="H1961" s="879"/>
      <c r="I1961" s="880"/>
      <c r="J1961" s="881"/>
      <c r="K1961" s="880"/>
      <c r="L1961" s="880"/>
      <c r="M1961" s="880"/>
      <c r="N1961" s="880"/>
      <c r="O1961" s="884"/>
      <c r="P1961" s="885"/>
    </row>
    <row r="1962" spans="1:16" ht="25.15" customHeight="1" x14ac:dyDescent="0.15">
      <c r="A1962" s="886"/>
      <c r="B1962" s="887"/>
      <c r="C1962" s="887"/>
      <c r="D1962" s="887"/>
      <c r="E1962" s="887"/>
      <c r="F1962" s="888"/>
      <c r="G1962" s="878"/>
      <c r="H1962" s="879"/>
      <c r="I1962" s="880"/>
      <c r="J1962" s="881"/>
      <c r="K1962" s="880"/>
      <c r="L1962" s="880"/>
      <c r="M1962" s="880"/>
      <c r="N1962" s="880"/>
      <c r="O1962" s="884"/>
      <c r="P1962" s="885"/>
    </row>
    <row r="1963" spans="1:16" ht="25.15" customHeight="1" x14ac:dyDescent="0.15">
      <c r="A1963" s="886"/>
      <c r="B1963" s="887"/>
      <c r="C1963" s="887"/>
      <c r="D1963" s="887"/>
      <c r="E1963" s="887"/>
      <c r="F1963" s="888"/>
      <c r="G1963" s="878"/>
      <c r="H1963" s="879"/>
      <c r="I1963" s="880"/>
      <c r="J1963" s="881"/>
      <c r="K1963" s="880"/>
      <c r="L1963" s="880"/>
      <c r="M1963" s="880"/>
      <c r="N1963" s="880"/>
      <c r="O1963" s="884"/>
      <c r="P1963" s="885"/>
    </row>
    <row r="1964" spans="1:16" ht="25.15" customHeight="1" x14ac:dyDescent="0.15">
      <c r="A1964" s="886"/>
      <c r="B1964" s="887"/>
      <c r="C1964" s="887"/>
      <c r="D1964" s="887"/>
      <c r="E1964" s="887"/>
      <c r="F1964" s="888"/>
      <c r="G1964" s="878"/>
      <c r="H1964" s="879"/>
      <c r="I1964" s="880"/>
      <c r="J1964" s="881"/>
      <c r="K1964" s="880"/>
      <c r="L1964" s="880"/>
      <c r="M1964" s="880"/>
      <c r="N1964" s="880"/>
      <c r="O1964" s="884"/>
      <c r="P1964" s="885"/>
    </row>
    <row r="1965" spans="1:16" ht="25.15" customHeight="1" x14ac:dyDescent="0.15">
      <c r="A1965" s="886"/>
      <c r="B1965" s="887"/>
      <c r="C1965" s="887"/>
      <c r="D1965" s="887"/>
      <c r="E1965" s="887"/>
      <c r="F1965" s="888"/>
      <c r="G1965" s="878"/>
      <c r="H1965" s="879"/>
      <c r="I1965" s="880"/>
      <c r="J1965" s="881"/>
      <c r="K1965" s="880"/>
      <c r="L1965" s="880"/>
      <c r="M1965" s="880"/>
      <c r="N1965" s="880"/>
      <c r="O1965" s="884"/>
      <c r="P1965" s="885"/>
    </row>
    <row r="1966" spans="1:16" ht="25.15" customHeight="1" x14ac:dyDescent="0.15">
      <c r="A1966" s="886"/>
      <c r="B1966" s="887"/>
      <c r="C1966" s="887"/>
      <c r="D1966" s="887"/>
      <c r="E1966" s="887"/>
      <c r="F1966" s="888"/>
      <c r="G1966" s="878"/>
      <c r="H1966" s="879"/>
      <c r="I1966" s="880"/>
      <c r="J1966" s="881"/>
      <c r="K1966" s="880"/>
      <c r="L1966" s="880"/>
      <c r="M1966" s="880"/>
      <c r="N1966" s="880"/>
      <c r="O1966" s="884"/>
      <c r="P1966" s="885"/>
    </row>
    <row r="1967" spans="1:16" ht="25.15" customHeight="1" x14ac:dyDescent="0.15">
      <c r="A1967" s="886"/>
      <c r="B1967" s="887"/>
      <c r="C1967" s="887"/>
      <c r="D1967" s="887"/>
      <c r="E1967" s="887"/>
      <c r="F1967" s="888"/>
      <c r="G1967" s="878"/>
      <c r="H1967" s="879"/>
      <c r="I1967" s="880"/>
      <c r="J1967" s="881"/>
      <c r="K1967" s="880"/>
      <c r="L1967" s="880"/>
      <c r="M1967" s="880"/>
      <c r="N1967" s="880"/>
      <c r="O1967" s="884"/>
      <c r="P1967" s="885"/>
    </row>
    <row r="1968" spans="1:16" ht="25.15" customHeight="1" x14ac:dyDescent="0.15">
      <c r="A1968" s="886"/>
      <c r="B1968" s="887"/>
      <c r="C1968" s="887"/>
      <c r="D1968" s="887"/>
      <c r="E1968" s="887"/>
      <c r="F1968" s="888"/>
      <c r="G1968" s="878"/>
      <c r="H1968" s="879"/>
      <c r="I1968" s="880"/>
      <c r="J1968" s="881"/>
      <c r="K1968" s="880"/>
      <c r="L1968" s="880"/>
      <c r="M1968" s="880"/>
      <c r="N1968" s="880"/>
      <c r="O1968" s="884"/>
      <c r="P1968" s="885"/>
    </row>
    <row r="1969" spans="1:16" ht="25.15" customHeight="1" x14ac:dyDescent="0.15">
      <c r="A1969" s="886"/>
      <c r="B1969" s="887"/>
      <c r="C1969" s="887"/>
      <c r="D1969" s="887"/>
      <c r="E1969" s="887"/>
      <c r="F1969" s="888"/>
      <c r="G1969" s="878"/>
      <c r="H1969" s="879"/>
      <c r="I1969" s="880"/>
      <c r="J1969" s="881"/>
      <c r="K1969" s="880"/>
      <c r="L1969" s="880"/>
      <c r="M1969" s="880"/>
      <c r="N1969" s="880"/>
      <c r="O1969" s="884"/>
      <c r="P1969" s="885"/>
    </row>
    <row r="1970" spans="1:16" ht="25.15" customHeight="1" x14ac:dyDescent="0.15">
      <c r="A1970" s="886"/>
      <c r="B1970" s="887"/>
      <c r="C1970" s="887"/>
      <c r="D1970" s="887"/>
      <c r="E1970" s="887"/>
      <c r="F1970" s="888"/>
      <c r="G1970" s="878"/>
      <c r="H1970" s="879"/>
      <c r="I1970" s="880"/>
      <c r="J1970" s="881"/>
      <c r="K1970" s="880"/>
      <c r="L1970" s="880"/>
      <c r="M1970" s="880"/>
      <c r="N1970" s="880"/>
      <c r="O1970" s="884"/>
      <c r="P1970" s="885"/>
    </row>
    <row r="1971" spans="1:16" ht="25.15" customHeight="1" x14ac:dyDescent="0.15">
      <c r="A1971" s="886"/>
      <c r="B1971" s="887"/>
      <c r="C1971" s="887"/>
      <c r="D1971" s="887"/>
      <c r="E1971" s="887"/>
      <c r="F1971" s="888"/>
      <c r="G1971" s="878"/>
      <c r="H1971" s="879"/>
      <c r="I1971" s="880"/>
      <c r="J1971" s="881"/>
      <c r="K1971" s="880"/>
      <c r="L1971" s="880"/>
      <c r="M1971" s="880"/>
      <c r="N1971" s="880"/>
      <c r="O1971" s="884"/>
      <c r="P1971" s="885"/>
    </row>
    <row r="1972" spans="1:16" ht="25.15" customHeight="1" x14ac:dyDescent="0.15">
      <c r="A1972" s="886"/>
      <c r="B1972" s="887"/>
      <c r="C1972" s="887"/>
      <c r="D1972" s="887"/>
      <c r="E1972" s="887"/>
      <c r="F1972" s="888"/>
      <c r="G1972" s="878"/>
      <c r="H1972" s="879"/>
      <c r="I1972" s="880"/>
      <c r="J1972" s="881"/>
      <c r="K1972" s="880"/>
      <c r="L1972" s="880"/>
      <c r="M1972" s="880"/>
      <c r="N1972" s="880"/>
      <c r="O1972" s="884"/>
      <c r="P1972" s="885"/>
    </row>
    <row r="1973" spans="1:16" ht="25.15" customHeight="1" x14ac:dyDescent="0.15">
      <c r="A1973" s="886"/>
      <c r="B1973" s="887"/>
      <c r="C1973" s="887"/>
      <c r="D1973" s="887"/>
      <c r="E1973" s="887"/>
      <c r="F1973" s="888"/>
      <c r="G1973" s="878"/>
      <c r="H1973" s="879"/>
      <c r="I1973" s="880"/>
      <c r="J1973" s="881"/>
      <c r="K1973" s="880"/>
      <c r="L1973" s="880"/>
      <c r="M1973" s="880"/>
      <c r="N1973" s="880"/>
      <c r="O1973" s="884"/>
      <c r="P1973" s="885"/>
    </row>
    <row r="1974" spans="1:16" ht="25.15" customHeight="1" x14ac:dyDescent="0.15">
      <c r="A1974" s="886"/>
      <c r="B1974" s="887"/>
      <c r="C1974" s="887"/>
      <c r="D1974" s="887"/>
      <c r="E1974" s="887"/>
      <c r="F1974" s="888"/>
      <c r="G1974" s="878"/>
      <c r="H1974" s="879"/>
      <c r="I1974" s="880"/>
      <c r="J1974" s="881"/>
      <c r="K1974" s="880"/>
      <c r="L1974" s="880"/>
      <c r="M1974" s="880"/>
      <c r="N1974" s="880"/>
      <c r="O1974" s="884"/>
      <c r="P1974" s="885"/>
    </row>
    <row r="1975" spans="1:16" ht="25.15" customHeight="1" x14ac:dyDescent="0.15">
      <c r="A1975" s="886"/>
      <c r="B1975" s="887"/>
      <c r="C1975" s="887"/>
      <c r="D1975" s="887"/>
      <c r="E1975" s="887"/>
      <c r="F1975" s="888"/>
      <c r="G1975" s="878"/>
      <c r="H1975" s="879"/>
      <c r="I1975" s="880"/>
      <c r="J1975" s="881"/>
      <c r="K1975" s="880"/>
      <c r="L1975" s="880"/>
      <c r="M1975" s="880"/>
      <c r="N1975" s="880"/>
      <c r="O1975" s="884"/>
      <c r="P1975" s="885"/>
    </row>
    <row r="1976" spans="1:16" ht="25.15" customHeight="1" x14ac:dyDescent="0.15">
      <c r="A1976" s="886"/>
      <c r="B1976" s="887"/>
      <c r="C1976" s="887"/>
      <c r="D1976" s="887"/>
      <c r="E1976" s="887"/>
      <c r="F1976" s="888"/>
      <c r="G1976" s="878"/>
      <c r="H1976" s="879"/>
      <c r="I1976" s="880"/>
      <c r="J1976" s="881"/>
      <c r="K1976" s="880"/>
      <c r="L1976" s="880"/>
      <c r="M1976" s="880"/>
      <c r="N1976" s="880"/>
      <c r="O1976" s="884"/>
      <c r="P1976" s="885"/>
    </row>
    <row r="1977" spans="1:16" ht="25.15" customHeight="1" x14ac:dyDescent="0.15">
      <c r="A1977" s="886"/>
      <c r="B1977" s="887"/>
      <c r="C1977" s="887"/>
      <c r="D1977" s="887"/>
      <c r="E1977" s="887"/>
      <c r="F1977" s="888"/>
      <c r="G1977" s="878"/>
      <c r="H1977" s="879"/>
      <c r="I1977" s="880"/>
      <c r="J1977" s="881"/>
      <c r="K1977" s="880"/>
      <c r="L1977" s="880"/>
      <c r="M1977" s="880"/>
      <c r="N1977" s="880"/>
      <c r="O1977" s="884"/>
      <c r="P1977" s="885"/>
    </row>
    <row r="1978" spans="1:16" ht="25.15" customHeight="1" x14ac:dyDescent="0.15">
      <c r="A1978" s="886"/>
      <c r="B1978" s="887"/>
      <c r="C1978" s="887"/>
      <c r="D1978" s="887"/>
      <c r="E1978" s="887"/>
      <c r="F1978" s="888"/>
      <c r="G1978" s="878"/>
      <c r="H1978" s="879"/>
      <c r="I1978" s="880"/>
      <c r="J1978" s="881"/>
      <c r="K1978" s="880"/>
      <c r="L1978" s="880"/>
      <c r="M1978" s="880"/>
      <c r="N1978" s="880"/>
      <c r="O1978" s="884"/>
      <c r="P1978" s="885"/>
    </row>
    <row r="1979" spans="1:16" ht="25.15" customHeight="1" x14ac:dyDescent="0.15">
      <c r="A1979" s="886"/>
      <c r="B1979" s="887"/>
      <c r="C1979" s="887"/>
      <c r="D1979" s="887"/>
      <c r="E1979" s="887"/>
      <c r="F1979" s="888"/>
      <c r="G1979" s="878"/>
      <c r="H1979" s="879"/>
      <c r="I1979" s="880"/>
      <c r="J1979" s="881"/>
      <c r="K1979" s="880"/>
      <c r="L1979" s="880"/>
      <c r="M1979" s="880"/>
      <c r="N1979" s="880"/>
      <c r="O1979" s="884"/>
      <c r="P1979" s="885"/>
    </row>
    <row r="1980" spans="1:16" ht="25.15" customHeight="1" x14ac:dyDescent="0.15">
      <c r="A1980" s="886"/>
      <c r="B1980" s="887"/>
      <c r="C1980" s="887"/>
      <c r="D1980" s="887"/>
      <c r="E1980" s="887"/>
      <c r="F1980" s="888"/>
      <c r="G1980" s="878"/>
      <c r="H1980" s="879"/>
      <c r="I1980" s="880"/>
      <c r="J1980" s="881"/>
      <c r="K1980" s="880"/>
      <c r="L1980" s="880"/>
      <c r="M1980" s="880"/>
      <c r="N1980" s="880"/>
      <c r="O1980" s="884"/>
      <c r="P1980" s="885"/>
    </row>
    <row r="1981" spans="1:16" ht="25.15" customHeight="1" x14ac:dyDescent="0.15">
      <c r="A1981" s="886"/>
      <c r="B1981" s="887"/>
      <c r="C1981" s="887"/>
      <c r="D1981" s="887"/>
      <c r="E1981" s="887"/>
      <c r="F1981" s="888"/>
      <c r="G1981" s="878"/>
      <c r="H1981" s="879"/>
      <c r="I1981" s="880"/>
      <c r="J1981" s="881"/>
      <c r="K1981" s="880"/>
      <c r="L1981" s="880"/>
      <c r="M1981" s="880"/>
      <c r="N1981" s="880"/>
      <c r="O1981" s="884"/>
      <c r="P1981" s="885"/>
    </row>
    <row r="1982" spans="1:16" ht="25.15" customHeight="1" x14ac:dyDescent="0.15">
      <c r="A1982" s="886"/>
      <c r="B1982" s="887"/>
      <c r="C1982" s="887"/>
      <c r="D1982" s="887"/>
      <c r="E1982" s="887"/>
      <c r="F1982" s="888"/>
      <c r="G1982" s="878"/>
      <c r="H1982" s="879"/>
      <c r="I1982" s="880"/>
      <c r="J1982" s="881"/>
      <c r="K1982" s="880"/>
      <c r="L1982" s="880"/>
      <c r="M1982" s="880"/>
      <c r="N1982" s="880"/>
      <c r="O1982" s="884"/>
      <c r="P1982" s="885"/>
    </row>
    <row r="1983" spans="1:16" ht="25.15" customHeight="1" x14ac:dyDescent="0.15">
      <c r="A1983" s="886"/>
      <c r="B1983" s="887"/>
      <c r="C1983" s="887"/>
      <c r="D1983" s="887"/>
      <c r="E1983" s="887"/>
      <c r="F1983" s="888"/>
      <c r="G1983" s="878"/>
      <c r="H1983" s="879"/>
      <c r="I1983" s="880"/>
      <c r="J1983" s="881"/>
      <c r="K1983" s="880"/>
      <c r="L1983" s="880"/>
      <c r="M1983" s="880"/>
      <c r="N1983" s="880"/>
      <c r="O1983" s="884"/>
      <c r="P1983" s="885"/>
    </row>
    <row r="1984" spans="1:16" ht="25.15" customHeight="1" x14ac:dyDescent="0.15">
      <c r="A1984" s="886"/>
      <c r="B1984" s="887"/>
      <c r="C1984" s="887"/>
      <c r="D1984" s="887"/>
      <c r="E1984" s="887"/>
      <c r="F1984" s="888"/>
      <c r="G1984" s="878"/>
      <c r="H1984" s="879"/>
      <c r="I1984" s="880"/>
      <c r="J1984" s="881"/>
      <c r="K1984" s="880"/>
      <c r="L1984" s="880"/>
      <c r="M1984" s="880"/>
      <c r="N1984" s="880"/>
      <c r="O1984" s="884"/>
      <c r="P1984" s="885"/>
    </row>
    <row r="1985" spans="1:16" ht="25.15" customHeight="1" x14ac:dyDescent="0.15">
      <c r="A1985" s="886"/>
      <c r="B1985" s="887"/>
      <c r="C1985" s="887"/>
      <c r="D1985" s="887"/>
      <c r="E1985" s="887"/>
      <c r="F1985" s="888"/>
      <c r="G1985" s="878"/>
      <c r="H1985" s="879"/>
      <c r="I1985" s="880"/>
      <c r="J1985" s="881"/>
      <c r="K1985" s="880"/>
      <c r="L1985" s="880"/>
      <c r="M1985" s="880"/>
      <c r="N1985" s="880"/>
      <c r="O1985" s="884"/>
      <c r="P1985" s="885"/>
    </row>
    <row r="1986" spans="1:16" ht="25.15" customHeight="1" x14ac:dyDescent="0.15">
      <c r="A1986" s="886"/>
      <c r="B1986" s="887"/>
      <c r="C1986" s="887"/>
      <c r="D1986" s="887"/>
      <c r="E1986" s="887"/>
      <c r="F1986" s="888"/>
      <c r="G1986" s="878"/>
      <c r="H1986" s="879"/>
      <c r="I1986" s="880"/>
      <c r="J1986" s="881"/>
      <c r="K1986" s="880"/>
      <c r="L1986" s="880"/>
      <c r="M1986" s="880"/>
      <c r="N1986" s="880"/>
      <c r="O1986" s="884"/>
      <c r="P1986" s="885"/>
    </row>
    <row r="1987" spans="1:16" ht="25.15" customHeight="1" x14ac:dyDescent="0.15">
      <c r="A1987" s="886"/>
      <c r="B1987" s="887"/>
      <c r="C1987" s="887"/>
      <c r="D1987" s="887"/>
      <c r="E1987" s="887"/>
      <c r="F1987" s="888"/>
      <c r="G1987" s="878"/>
      <c r="H1987" s="879"/>
      <c r="I1987" s="880"/>
      <c r="J1987" s="881"/>
      <c r="K1987" s="880"/>
      <c r="L1987" s="880"/>
      <c r="M1987" s="880"/>
      <c r="N1987" s="880"/>
      <c r="O1987" s="884"/>
      <c r="P1987" s="885"/>
    </row>
    <row r="1988" spans="1:16" ht="25.15" customHeight="1" x14ac:dyDescent="0.15">
      <c r="A1988" s="886"/>
      <c r="B1988" s="887"/>
      <c r="C1988" s="887"/>
      <c r="D1988" s="887"/>
      <c r="E1988" s="887"/>
      <c r="F1988" s="888"/>
      <c r="G1988" s="878"/>
      <c r="H1988" s="879"/>
      <c r="I1988" s="880"/>
      <c r="J1988" s="881"/>
      <c r="K1988" s="880"/>
      <c r="L1988" s="880"/>
      <c r="M1988" s="880"/>
      <c r="N1988" s="880"/>
      <c r="O1988" s="884"/>
      <c r="P1988" s="885"/>
    </row>
    <row r="1989" spans="1:16" ht="25.15" customHeight="1" x14ac:dyDescent="0.15">
      <c r="A1989" s="886"/>
      <c r="B1989" s="887"/>
      <c r="C1989" s="887"/>
      <c r="D1989" s="887"/>
      <c r="E1989" s="887"/>
      <c r="F1989" s="888"/>
      <c r="G1989" s="878"/>
      <c r="H1989" s="879"/>
      <c r="I1989" s="880"/>
      <c r="J1989" s="881"/>
      <c r="K1989" s="880"/>
      <c r="L1989" s="880"/>
      <c r="M1989" s="880"/>
      <c r="N1989" s="880"/>
      <c r="O1989" s="884"/>
      <c r="P1989" s="885"/>
    </row>
    <row r="1990" spans="1:16" ht="25.15" customHeight="1" x14ac:dyDescent="0.15">
      <c r="A1990" s="886"/>
      <c r="B1990" s="887"/>
      <c r="C1990" s="887"/>
      <c r="D1990" s="887"/>
      <c r="E1990" s="887"/>
      <c r="F1990" s="888"/>
      <c r="G1990" s="878"/>
      <c r="H1990" s="879"/>
      <c r="I1990" s="880"/>
      <c r="J1990" s="881"/>
      <c r="K1990" s="880"/>
      <c r="L1990" s="880"/>
      <c r="M1990" s="880"/>
      <c r="N1990" s="880"/>
      <c r="O1990" s="884"/>
      <c r="P1990" s="885"/>
    </row>
    <row r="1991" spans="1:16" ht="25.15" customHeight="1" x14ac:dyDescent="0.15">
      <c r="A1991" s="886"/>
      <c r="B1991" s="887"/>
      <c r="C1991" s="887"/>
      <c r="D1991" s="887"/>
      <c r="E1991" s="887"/>
      <c r="F1991" s="888"/>
      <c r="G1991" s="878"/>
      <c r="H1991" s="879"/>
      <c r="I1991" s="880"/>
      <c r="J1991" s="881"/>
      <c r="K1991" s="880"/>
      <c r="L1991" s="880"/>
      <c r="M1991" s="880"/>
      <c r="N1991" s="880"/>
      <c r="O1991" s="884"/>
      <c r="P1991" s="885"/>
    </row>
    <row r="1992" spans="1:16" ht="25.15" customHeight="1" x14ac:dyDescent="0.15">
      <c r="A1992" s="886"/>
      <c r="B1992" s="887"/>
      <c r="C1992" s="887"/>
      <c r="D1992" s="887"/>
      <c r="E1992" s="887"/>
      <c r="F1992" s="888"/>
      <c r="G1992" s="878"/>
      <c r="H1992" s="879"/>
      <c r="I1992" s="880"/>
      <c r="J1992" s="881"/>
      <c r="K1992" s="880"/>
      <c r="L1992" s="880"/>
      <c r="M1992" s="880"/>
      <c r="N1992" s="880"/>
      <c r="O1992" s="884"/>
      <c r="P1992" s="885"/>
    </row>
    <row r="1993" spans="1:16" ht="25.15" customHeight="1" x14ac:dyDescent="0.15">
      <c r="A1993" s="886"/>
      <c r="B1993" s="887"/>
      <c r="C1993" s="887"/>
      <c r="D1993" s="887"/>
      <c r="E1993" s="887"/>
      <c r="F1993" s="888"/>
      <c r="G1993" s="878"/>
      <c r="H1993" s="879"/>
      <c r="I1993" s="880"/>
      <c r="J1993" s="881"/>
      <c r="K1993" s="880"/>
      <c r="L1993" s="880"/>
      <c r="M1993" s="880"/>
      <c r="N1993" s="880"/>
      <c r="O1993" s="884"/>
      <c r="P1993" s="885"/>
    </row>
    <row r="1994" spans="1:16" ht="25.15" customHeight="1" x14ac:dyDescent="0.15">
      <c r="A1994" s="886"/>
      <c r="B1994" s="887"/>
      <c r="C1994" s="887"/>
      <c r="D1994" s="887"/>
      <c r="E1994" s="887"/>
      <c r="F1994" s="888"/>
      <c r="G1994" s="878"/>
      <c r="H1994" s="879"/>
      <c r="I1994" s="880"/>
      <c r="J1994" s="881"/>
      <c r="K1994" s="880"/>
      <c r="L1994" s="880"/>
      <c r="M1994" s="880"/>
      <c r="N1994" s="880"/>
      <c r="O1994" s="884"/>
      <c r="P1994" s="885"/>
    </row>
    <row r="1995" spans="1:16" ht="25.15" customHeight="1" x14ac:dyDescent="0.15">
      <c r="A1995" s="886"/>
      <c r="B1995" s="887"/>
      <c r="C1995" s="887"/>
      <c r="D1995" s="887"/>
      <c r="E1995" s="887"/>
      <c r="F1995" s="888"/>
      <c r="G1995" s="878"/>
      <c r="H1995" s="879"/>
      <c r="I1995" s="880"/>
      <c r="J1995" s="881"/>
      <c r="K1995" s="880"/>
      <c r="L1995" s="880"/>
      <c r="M1995" s="880"/>
      <c r="N1995" s="880"/>
      <c r="O1995" s="884"/>
      <c r="P1995" s="885"/>
    </row>
    <row r="1996" spans="1:16" ht="25.15" customHeight="1" x14ac:dyDescent="0.15">
      <c r="A1996" s="886"/>
      <c r="B1996" s="887"/>
      <c r="C1996" s="887"/>
      <c r="D1996" s="887"/>
      <c r="E1996" s="887"/>
      <c r="F1996" s="888"/>
      <c r="G1996" s="878"/>
      <c r="H1996" s="879"/>
      <c r="I1996" s="880"/>
      <c r="J1996" s="881"/>
      <c r="K1996" s="880"/>
      <c r="L1996" s="880"/>
      <c r="M1996" s="880"/>
      <c r="N1996" s="880"/>
      <c r="O1996" s="884"/>
      <c r="P1996" s="885"/>
    </row>
    <row r="1997" spans="1:16" ht="25.15" customHeight="1" x14ac:dyDescent="0.15">
      <c r="A1997" s="886"/>
      <c r="B1997" s="887"/>
      <c r="C1997" s="887"/>
      <c r="D1997" s="887"/>
      <c r="E1997" s="887"/>
      <c r="F1997" s="888"/>
      <c r="G1997" s="878"/>
      <c r="H1997" s="879"/>
      <c r="I1997" s="880"/>
      <c r="J1997" s="881"/>
      <c r="K1997" s="880"/>
      <c r="L1997" s="880"/>
      <c r="M1997" s="880"/>
      <c r="N1997" s="880"/>
      <c r="O1997" s="884"/>
      <c r="P1997" s="885"/>
    </row>
    <row r="1998" spans="1:16" ht="25.15" customHeight="1" x14ac:dyDescent="0.15">
      <c r="A1998" s="886"/>
      <c r="B1998" s="887"/>
      <c r="C1998" s="887"/>
      <c r="D1998" s="887"/>
      <c r="E1998" s="887"/>
      <c r="F1998" s="888"/>
      <c r="G1998" s="878"/>
      <c r="H1998" s="879"/>
      <c r="I1998" s="880"/>
      <c r="J1998" s="881"/>
      <c r="K1998" s="880"/>
      <c r="L1998" s="880"/>
      <c r="M1998" s="880"/>
      <c r="N1998" s="880"/>
      <c r="O1998" s="884"/>
      <c r="P1998" s="885"/>
    </row>
    <row r="1999" spans="1:16" ht="25.15" customHeight="1" x14ac:dyDescent="0.15">
      <c r="A1999" s="886"/>
      <c r="B1999" s="887"/>
      <c r="C1999" s="887"/>
      <c r="D1999" s="887"/>
      <c r="E1999" s="887"/>
      <c r="F1999" s="888"/>
      <c r="G1999" s="878"/>
      <c r="H1999" s="879"/>
      <c r="I1999" s="880"/>
      <c r="J1999" s="881"/>
      <c r="K1999" s="880"/>
      <c r="L1999" s="880"/>
      <c r="M1999" s="880"/>
      <c r="N1999" s="880"/>
      <c r="O1999" s="884"/>
      <c r="P1999" s="885"/>
    </row>
    <row r="2000" spans="1:16" ht="25.15" customHeight="1" x14ac:dyDescent="0.15">
      <c r="A2000" s="886"/>
      <c r="B2000" s="887"/>
      <c r="C2000" s="887"/>
      <c r="D2000" s="887"/>
      <c r="E2000" s="887"/>
      <c r="F2000" s="888"/>
      <c r="G2000" s="878"/>
      <c r="H2000" s="879"/>
      <c r="I2000" s="880"/>
      <c r="J2000" s="881"/>
      <c r="K2000" s="880"/>
      <c r="L2000" s="880"/>
      <c r="M2000" s="880"/>
      <c r="N2000" s="880"/>
      <c r="O2000" s="884"/>
      <c r="P2000" s="885"/>
    </row>
    <row r="2001" spans="1:16" ht="25.15" customHeight="1" x14ac:dyDescent="0.15">
      <c r="A2001" s="886"/>
      <c r="B2001" s="887"/>
      <c r="C2001" s="887"/>
      <c r="D2001" s="887"/>
      <c r="E2001" s="887"/>
      <c r="F2001" s="888"/>
      <c r="G2001" s="878"/>
      <c r="H2001" s="879"/>
      <c r="I2001" s="880"/>
      <c r="J2001" s="881"/>
      <c r="K2001" s="880"/>
      <c r="L2001" s="880"/>
      <c r="M2001" s="880"/>
      <c r="N2001" s="880"/>
      <c r="O2001" s="884"/>
      <c r="P2001" s="885"/>
    </row>
    <row r="2002" spans="1:16" ht="25.15" customHeight="1" x14ac:dyDescent="0.15">
      <c r="A2002" s="886"/>
      <c r="B2002" s="887"/>
      <c r="C2002" s="887"/>
      <c r="D2002" s="887"/>
      <c r="E2002" s="887"/>
      <c r="F2002" s="888"/>
      <c r="G2002" s="878"/>
      <c r="H2002" s="879"/>
      <c r="I2002" s="880"/>
      <c r="J2002" s="881"/>
      <c r="K2002" s="880"/>
      <c r="L2002" s="880"/>
      <c r="M2002" s="880"/>
      <c r="N2002" s="880"/>
      <c r="O2002" s="884"/>
      <c r="P2002" s="885"/>
    </row>
    <row r="2003" spans="1:16" ht="25.15" customHeight="1" x14ac:dyDescent="0.15">
      <c r="A2003" s="886"/>
      <c r="B2003" s="887"/>
      <c r="C2003" s="887"/>
      <c r="D2003" s="887"/>
      <c r="E2003" s="887"/>
      <c r="F2003" s="888"/>
      <c r="G2003" s="878"/>
      <c r="H2003" s="879"/>
      <c r="I2003" s="880"/>
      <c r="J2003" s="881"/>
      <c r="K2003" s="880"/>
      <c r="L2003" s="880"/>
      <c r="M2003" s="880"/>
      <c r="N2003" s="880"/>
      <c r="O2003" s="884"/>
      <c r="P2003" s="885"/>
    </row>
    <row r="2004" spans="1:16" ht="25.15" customHeight="1" x14ac:dyDescent="0.15">
      <c r="A2004" s="886"/>
      <c r="B2004" s="887"/>
      <c r="C2004" s="887"/>
      <c r="D2004" s="887"/>
      <c r="E2004" s="887"/>
      <c r="F2004" s="888"/>
      <c r="G2004" s="878"/>
      <c r="H2004" s="879"/>
      <c r="I2004" s="880"/>
      <c r="J2004" s="881"/>
      <c r="K2004" s="880"/>
      <c r="L2004" s="880"/>
      <c r="M2004" s="880"/>
      <c r="N2004" s="880"/>
      <c r="O2004" s="884"/>
      <c r="P2004" s="885"/>
    </row>
    <row r="2005" spans="1:16" ht="25.15" customHeight="1" x14ac:dyDescent="0.15">
      <c r="A2005" s="886"/>
      <c r="B2005" s="887"/>
      <c r="C2005" s="887"/>
      <c r="D2005" s="887"/>
      <c r="E2005" s="887"/>
      <c r="F2005" s="888"/>
      <c r="G2005" s="878"/>
      <c r="H2005" s="879"/>
      <c r="I2005" s="880"/>
      <c r="J2005" s="881"/>
      <c r="K2005" s="880"/>
      <c r="L2005" s="880"/>
      <c r="M2005" s="880"/>
      <c r="N2005" s="880"/>
      <c r="O2005" s="884"/>
      <c r="P2005" s="885"/>
    </row>
    <row r="2006" spans="1:16" ht="25.15" customHeight="1" x14ac:dyDescent="0.15">
      <c r="A2006" s="886"/>
      <c r="B2006" s="887"/>
      <c r="C2006" s="887"/>
      <c r="D2006" s="887"/>
      <c r="E2006" s="887"/>
      <c r="F2006" s="888"/>
      <c r="G2006" s="878"/>
      <c r="H2006" s="879"/>
      <c r="I2006" s="880"/>
      <c r="J2006" s="881"/>
      <c r="K2006" s="880"/>
      <c r="L2006" s="880"/>
      <c r="M2006" s="880"/>
      <c r="N2006" s="880"/>
      <c r="O2006" s="884"/>
      <c r="P2006" s="885"/>
    </row>
    <row r="2007" spans="1:16" ht="25.15" customHeight="1" x14ac:dyDescent="0.15">
      <c r="A2007" s="886"/>
      <c r="B2007" s="887"/>
      <c r="C2007" s="887"/>
      <c r="D2007" s="887"/>
      <c r="E2007" s="887"/>
      <c r="F2007" s="888"/>
      <c r="G2007" s="878"/>
      <c r="H2007" s="879"/>
      <c r="I2007" s="880"/>
      <c r="J2007" s="881"/>
      <c r="K2007" s="880"/>
      <c r="L2007" s="880"/>
      <c r="M2007" s="880"/>
      <c r="N2007" s="880"/>
      <c r="O2007" s="884"/>
      <c r="P2007" s="885"/>
    </row>
    <row r="2008" spans="1:16" ht="25.15" customHeight="1" x14ac:dyDescent="0.15">
      <c r="A2008" s="886"/>
      <c r="B2008" s="887"/>
      <c r="C2008" s="887"/>
      <c r="D2008" s="887"/>
      <c r="E2008" s="887"/>
      <c r="F2008" s="888"/>
      <c r="G2008" s="878"/>
      <c r="H2008" s="879"/>
      <c r="I2008" s="880"/>
      <c r="J2008" s="881"/>
      <c r="K2008" s="880"/>
      <c r="L2008" s="880"/>
      <c r="M2008" s="880"/>
      <c r="N2008" s="880"/>
      <c r="O2008" s="884"/>
      <c r="P2008" s="885"/>
    </row>
    <row r="2009" spans="1:16" ht="25.15" customHeight="1" x14ac:dyDescent="0.15">
      <c r="A2009" s="886"/>
      <c r="B2009" s="887"/>
      <c r="C2009" s="887"/>
      <c r="D2009" s="887"/>
      <c r="E2009" s="887"/>
      <c r="F2009" s="888"/>
      <c r="G2009" s="878"/>
      <c r="H2009" s="879"/>
      <c r="I2009" s="880"/>
      <c r="J2009" s="881"/>
      <c r="K2009" s="880"/>
      <c r="L2009" s="880"/>
      <c r="M2009" s="880"/>
      <c r="N2009" s="880"/>
      <c r="O2009" s="884"/>
      <c r="P2009" s="885"/>
    </row>
    <row r="2010" spans="1:16" ht="25.15" customHeight="1" x14ac:dyDescent="0.15">
      <c r="A2010" s="886"/>
      <c r="B2010" s="887"/>
      <c r="C2010" s="887"/>
      <c r="D2010" s="887"/>
      <c r="E2010" s="887"/>
      <c r="F2010" s="888"/>
      <c r="G2010" s="878"/>
      <c r="H2010" s="879"/>
      <c r="I2010" s="880"/>
      <c r="J2010" s="881"/>
      <c r="K2010" s="880"/>
      <c r="L2010" s="880"/>
      <c r="M2010" s="880"/>
      <c r="N2010" s="880"/>
      <c r="O2010" s="884"/>
      <c r="P2010" s="885"/>
    </row>
    <row r="2011" spans="1:16" ht="25.15" customHeight="1" x14ac:dyDescent="0.15">
      <c r="A2011" s="886"/>
      <c r="B2011" s="887"/>
      <c r="C2011" s="887"/>
      <c r="D2011" s="887"/>
      <c r="E2011" s="887"/>
      <c r="F2011" s="888"/>
      <c r="G2011" s="878"/>
      <c r="H2011" s="879"/>
      <c r="I2011" s="880"/>
      <c r="J2011" s="881"/>
      <c r="K2011" s="880"/>
      <c r="L2011" s="880"/>
      <c r="M2011" s="880"/>
      <c r="N2011" s="880"/>
      <c r="O2011" s="884"/>
      <c r="P2011" s="885"/>
    </row>
    <row r="2012" spans="1:16" ht="25.15" customHeight="1" x14ac:dyDescent="0.15">
      <c r="A2012" s="886"/>
      <c r="B2012" s="887"/>
      <c r="C2012" s="887"/>
      <c r="D2012" s="887"/>
      <c r="E2012" s="887"/>
      <c r="F2012" s="888"/>
      <c r="G2012" s="878"/>
      <c r="H2012" s="879"/>
      <c r="I2012" s="880"/>
      <c r="J2012" s="881"/>
      <c r="K2012" s="880"/>
      <c r="L2012" s="880"/>
      <c r="M2012" s="880"/>
      <c r="N2012" s="880"/>
      <c r="O2012" s="884"/>
      <c r="P2012" s="885"/>
    </row>
    <row r="2013" spans="1:16" ht="25.15" customHeight="1" x14ac:dyDescent="0.15">
      <c r="A2013" s="886"/>
      <c r="B2013" s="887"/>
      <c r="C2013" s="887"/>
      <c r="D2013" s="887"/>
      <c r="E2013" s="887"/>
      <c r="F2013" s="888"/>
      <c r="G2013" s="878"/>
      <c r="H2013" s="879"/>
      <c r="I2013" s="880"/>
      <c r="J2013" s="881"/>
      <c r="K2013" s="880"/>
      <c r="L2013" s="880"/>
      <c r="M2013" s="880"/>
      <c r="N2013" s="880"/>
      <c r="O2013" s="884"/>
      <c r="P2013" s="885"/>
    </row>
    <row r="2014" spans="1:16" ht="25.15" customHeight="1" x14ac:dyDescent="0.15">
      <c r="A2014" s="886"/>
      <c r="B2014" s="887"/>
      <c r="C2014" s="887"/>
      <c r="D2014" s="887"/>
      <c r="E2014" s="887"/>
      <c r="F2014" s="888"/>
      <c r="G2014" s="878"/>
      <c r="H2014" s="879"/>
      <c r="I2014" s="880"/>
      <c r="J2014" s="881"/>
      <c r="K2014" s="880"/>
      <c r="L2014" s="880"/>
      <c r="M2014" s="880"/>
      <c r="N2014" s="880"/>
      <c r="O2014" s="884"/>
      <c r="P2014" s="885"/>
    </row>
    <row r="2015" spans="1:16" ht="25.15" customHeight="1" x14ac:dyDescent="0.15">
      <c r="A2015" s="886"/>
      <c r="B2015" s="887"/>
      <c r="C2015" s="887"/>
      <c r="D2015" s="887"/>
      <c r="E2015" s="887"/>
      <c r="F2015" s="888"/>
      <c r="G2015" s="878"/>
      <c r="H2015" s="879"/>
      <c r="I2015" s="880"/>
      <c r="J2015" s="881"/>
      <c r="K2015" s="880"/>
      <c r="L2015" s="880"/>
      <c r="M2015" s="880"/>
      <c r="N2015" s="880"/>
      <c r="O2015" s="884"/>
      <c r="P2015" s="885"/>
    </row>
    <row r="2016" spans="1:16" ht="25.15" customHeight="1" x14ac:dyDescent="0.15">
      <c r="A2016" s="886"/>
      <c r="B2016" s="887"/>
      <c r="C2016" s="887"/>
      <c r="D2016" s="887"/>
      <c r="E2016" s="887"/>
      <c r="F2016" s="888"/>
      <c r="G2016" s="878"/>
      <c r="H2016" s="879"/>
      <c r="I2016" s="880"/>
      <c r="J2016" s="881"/>
      <c r="K2016" s="880"/>
      <c r="L2016" s="880"/>
      <c r="M2016" s="880"/>
      <c r="N2016" s="880"/>
      <c r="O2016" s="884"/>
      <c r="P2016" s="885"/>
    </row>
    <row r="2017" spans="1:16" ht="25.15" customHeight="1" x14ac:dyDescent="0.15">
      <c r="A2017" s="886"/>
      <c r="B2017" s="887"/>
      <c r="C2017" s="887"/>
      <c r="D2017" s="887"/>
      <c r="E2017" s="887"/>
      <c r="F2017" s="888"/>
      <c r="G2017" s="878"/>
      <c r="H2017" s="879"/>
      <c r="I2017" s="880"/>
      <c r="J2017" s="881"/>
      <c r="K2017" s="880"/>
      <c r="L2017" s="880"/>
      <c r="M2017" s="880"/>
      <c r="N2017" s="880"/>
      <c r="O2017" s="884"/>
      <c r="P2017" s="885"/>
    </row>
  </sheetData>
  <sheetProtection algorithmName="SHA-512" hashValue="69FH0MKK7fbOY5gHfPkAJPtZ897KgH54b9vp4ABMkka4/bIZaoMW8LhSnQOAkRRJ+lF/tlODhGytJvV4P4vJLA==" saltValue="ncQxPy8aRF1nCeeSt62tYw==" spinCount="100000" sheet="1" objects="1" scenarios="1"/>
  <mergeCells count="1302">
    <mergeCell ref="A1304:F1304"/>
    <mergeCell ref="A1305:F1305"/>
    <mergeCell ref="A1306:F1306"/>
    <mergeCell ref="A1307:F1307"/>
    <mergeCell ref="A1295:F1295"/>
    <mergeCell ref="A1296:F1296"/>
    <mergeCell ref="A1297:F1297"/>
    <mergeCell ref="A1298:F1298"/>
    <mergeCell ref="A1299:F1299"/>
    <mergeCell ref="A1300:F1300"/>
    <mergeCell ref="A1301:F1301"/>
    <mergeCell ref="A1302:F1302"/>
    <mergeCell ref="A1303:F1303"/>
    <mergeCell ref="A1286:F1286"/>
    <mergeCell ref="A1287:F1287"/>
    <mergeCell ref="A1288:F1288"/>
    <mergeCell ref="A1289:F1289"/>
    <mergeCell ref="A1290:F1290"/>
    <mergeCell ref="A1291:F1291"/>
    <mergeCell ref="A1292:F1292"/>
    <mergeCell ref="A1293:F1293"/>
    <mergeCell ref="A1294:F1294"/>
    <mergeCell ref="A1277:F1277"/>
    <mergeCell ref="A1278:F1278"/>
    <mergeCell ref="A1279:F1279"/>
    <mergeCell ref="A1280:F1280"/>
    <mergeCell ref="A1281:F1281"/>
    <mergeCell ref="A1282:F1282"/>
    <mergeCell ref="A1283:F1283"/>
    <mergeCell ref="A1284:F1284"/>
    <mergeCell ref="A1285:F1285"/>
    <mergeCell ref="A1268:F1268"/>
    <mergeCell ref="A1269:F1269"/>
    <mergeCell ref="A1270:F1270"/>
    <mergeCell ref="A1271:F1271"/>
    <mergeCell ref="A1272:F1272"/>
    <mergeCell ref="A1273:F1273"/>
    <mergeCell ref="A1274:F1274"/>
    <mergeCell ref="A1275:F1275"/>
    <mergeCell ref="A1276:F1276"/>
    <mergeCell ref="A1260:F1260"/>
    <mergeCell ref="A1261:F1261"/>
    <mergeCell ref="A1262:F1262"/>
    <mergeCell ref="A1263:F1263"/>
    <mergeCell ref="A1264:F1264"/>
    <mergeCell ref="A1265:F1265"/>
    <mergeCell ref="A1266:F1266"/>
    <mergeCell ref="A1267:F1267"/>
    <mergeCell ref="A1252:F1252"/>
    <mergeCell ref="A1253:F1253"/>
    <mergeCell ref="A1254:F1254"/>
    <mergeCell ref="A1255:F1255"/>
    <mergeCell ref="A1256:F1256"/>
    <mergeCell ref="A1257:F1257"/>
    <mergeCell ref="A1258:F1258"/>
    <mergeCell ref="A1259:F1259"/>
    <mergeCell ref="A1243:F1243"/>
    <mergeCell ref="A1244:F1244"/>
    <mergeCell ref="A1245:F1245"/>
    <mergeCell ref="A1246:F1246"/>
    <mergeCell ref="A1247:F1247"/>
    <mergeCell ref="A1248:F1248"/>
    <mergeCell ref="A1249:F1249"/>
    <mergeCell ref="A1250:F1250"/>
    <mergeCell ref="A1251:F1251"/>
    <mergeCell ref="A1234:F1234"/>
    <mergeCell ref="A1235:F1235"/>
    <mergeCell ref="A1236:F1236"/>
    <mergeCell ref="A1237:F1237"/>
    <mergeCell ref="A1238:F1238"/>
    <mergeCell ref="A1239:F1239"/>
    <mergeCell ref="A1240:F1240"/>
    <mergeCell ref="A1241:F1241"/>
    <mergeCell ref="A1242:F1242"/>
    <mergeCell ref="A1225:F1225"/>
    <mergeCell ref="A1226:F1226"/>
    <mergeCell ref="A1227:F1227"/>
    <mergeCell ref="A1228:F1228"/>
    <mergeCell ref="A1229:F1229"/>
    <mergeCell ref="A1230:F1230"/>
    <mergeCell ref="A1231:F1231"/>
    <mergeCell ref="A1232:F1232"/>
    <mergeCell ref="A1233:F1233"/>
    <mergeCell ref="A1216:F1216"/>
    <mergeCell ref="A1217:F1217"/>
    <mergeCell ref="A1218:F1218"/>
    <mergeCell ref="A1219:F1219"/>
    <mergeCell ref="A1220:F1220"/>
    <mergeCell ref="A1221:F1221"/>
    <mergeCell ref="A1222:F1222"/>
    <mergeCell ref="A1223:F1223"/>
    <mergeCell ref="A1224:F1224"/>
    <mergeCell ref="A1208:F1208"/>
    <mergeCell ref="A1209:F1209"/>
    <mergeCell ref="A1210:F1210"/>
    <mergeCell ref="A1211:F1211"/>
    <mergeCell ref="A1212:F1212"/>
    <mergeCell ref="A1213:F1213"/>
    <mergeCell ref="A1214:F1214"/>
    <mergeCell ref="A1215:F1215"/>
    <mergeCell ref="A1199:F1199"/>
    <mergeCell ref="A1200:F1200"/>
    <mergeCell ref="A1201:F1201"/>
    <mergeCell ref="A1202:F1202"/>
    <mergeCell ref="A1203:F1203"/>
    <mergeCell ref="A1204:F1204"/>
    <mergeCell ref="A1205:F1205"/>
    <mergeCell ref="A1206:F1206"/>
    <mergeCell ref="A1207:F1207"/>
    <mergeCell ref="A1190:F1190"/>
    <mergeCell ref="A1191:F1191"/>
    <mergeCell ref="A1192:F1192"/>
    <mergeCell ref="A1193:F1193"/>
    <mergeCell ref="A1194:F1194"/>
    <mergeCell ref="A1195:F1195"/>
    <mergeCell ref="A1196:F1196"/>
    <mergeCell ref="A1197:F1197"/>
    <mergeCell ref="A1198:F1198"/>
    <mergeCell ref="A1183:F1183"/>
    <mergeCell ref="A1184:F1184"/>
    <mergeCell ref="A1185:F1185"/>
    <mergeCell ref="A1186:F1186"/>
    <mergeCell ref="A1187:F1187"/>
    <mergeCell ref="A1188:F1188"/>
    <mergeCell ref="A1189:F1189"/>
    <mergeCell ref="A1177:F1177"/>
    <mergeCell ref="A1178:F1178"/>
    <mergeCell ref="A1179:F1179"/>
    <mergeCell ref="A1180:F1180"/>
    <mergeCell ref="A1181:F1181"/>
    <mergeCell ref="A1182:F1182"/>
    <mergeCell ref="A1168:F1168"/>
    <mergeCell ref="A1169:F1169"/>
    <mergeCell ref="A1170:F1170"/>
    <mergeCell ref="A1171:F1171"/>
    <mergeCell ref="A1172:F1172"/>
    <mergeCell ref="A1173:F1173"/>
    <mergeCell ref="A1174:F1174"/>
    <mergeCell ref="A1175:F1175"/>
    <mergeCell ref="A1176:F1176"/>
    <mergeCell ref="A1159:F1159"/>
    <mergeCell ref="A1160:F1160"/>
    <mergeCell ref="A1161:F1161"/>
    <mergeCell ref="A1162:F1162"/>
    <mergeCell ref="A1163:F1163"/>
    <mergeCell ref="A1164:F1164"/>
    <mergeCell ref="A1165:F1165"/>
    <mergeCell ref="A1166:F1166"/>
    <mergeCell ref="A1167:F1167"/>
    <mergeCell ref="A1150:F1150"/>
    <mergeCell ref="A1151:F1151"/>
    <mergeCell ref="A1152:F1152"/>
    <mergeCell ref="A1153:F1153"/>
    <mergeCell ref="A1154:F1154"/>
    <mergeCell ref="A1155:F1155"/>
    <mergeCell ref="A1156:F1156"/>
    <mergeCell ref="A1157:F1157"/>
    <mergeCell ref="A1158:F1158"/>
    <mergeCell ref="A1141:F1141"/>
    <mergeCell ref="A1142:F1142"/>
    <mergeCell ref="A1143:F1143"/>
    <mergeCell ref="A1144:F1144"/>
    <mergeCell ref="A1145:F1145"/>
    <mergeCell ref="A1146:F1146"/>
    <mergeCell ref="A1147:F1147"/>
    <mergeCell ref="A1148:F1148"/>
    <mergeCell ref="A1149:F1149"/>
    <mergeCell ref="A1132:F1132"/>
    <mergeCell ref="A1133:F1133"/>
    <mergeCell ref="A1134:F1134"/>
    <mergeCell ref="A1135:F1135"/>
    <mergeCell ref="A1136:F1136"/>
    <mergeCell ref="A1137:F1137"/>
    <mergeCell ref="A1138:F1138"/>
    <mergeCell ref="A1139:F1139"/>
    <mergeCell ref="A1140:F1140"/>
    <mergeCell ref="A1123:F1123"/>
    <mergeCell ref="A1124:F1124"/>
    <mergeCell ref="A1125:F1125"/>
    <mergeCell ref="A1126:F1126"/>
    <mergeCell ref="A1127:F1127"/>
    <mergeCell ref="A1128:F1128"/>
    <mergeCell ref="A1129:F1129"/>
    <mergeCell ref="A1130:F1130"/>
    <mergeCell ref="A1131:F1131"/>
    <mergeCell ref="A1114:F1114"/>
    <mergeCell ref="A1115:F1115"/>
    <mergeCell ref="A1116:F1116"/>
    <mergeCell ref="A1117:F1117"/>
    <mergeCell ref="A1118:F1118"/>
    <mergeCell ref="A1119:F1119"/>
    <mergeCell ref="A1120:F1120"/>
    <mergeCell ref="A1121:F1121"/>
    <mergeCell ref="A1122:F1122"/>
    <mergeCell ref="A1105:F1105"/>
    <mergeCell ref="A1106:F1106"/>
    <mergeCell ref="A1107:F1107"/>
    <mergeCell ref="A1108:F1108"/>
    <mergeCell ref="A1109:F1109"/>
    <mergeCell ref="A1110:F1110"/>
    <mergeCell ref="A1111:F1111"/>
    <mergeCell ref="A1112:F1112"/>
    <mergeCell ref="A1113:F1113"/>
    <mergeCell ref="A1096:F1096"/>
    <mergeCell ref="A1097:F1097"/>
    <mergeCell ref="A1098:F1098"/>
    <mergeCell ref="A1099:F1099"/>
    <mergeCell ref="A1100:F1100"/>
    <mergeCell ref="A1101:F1101"/>
    <mergeCell ref="A1102:F1102"/>
    <mergeCell ref="A1103:F1103"/>
    <mergeCell ref="A1104:F1104"/>
    <mergeCell ref="A1087:F1087"/>
    <mergeCell ref="A1088:F1088"/>
    <mergeCell ref="A1089:F1089"/>
    <mergeCell ref="A1090:F1090"/>
    <mergeCell ref="A1091:F1091"/>
    <mergeCell ref="A1092:F1092"/>
    <mergeCell ref="A1093:F1093"/>
    <mergeCell ref="A1094:F1094"/>
    <mergeCell ref="A1095:F1095"/>
    <mergeCell ref="A1078:F1078"/>
    <mergeCell ref="A1079:F1079"/>
    <mergeCell ref="A1080:F1080"/>
    <mergeCell ref="A1081:F1081"/>
    <mergeCell ref="A1082:F1082"/>
    <mergeCell ref="A1083:F1083"/>
    <mergeCell ref="A1084:F1084"/>
    <mergeCell ref="A1085:F1085"/>
    <mergeCell ref="A1086:F1086"/>
    <mergeCell ref="A1069:F1069"/>
    <mergeCell ref="A1070:F1070"/>
    <mergeCell ref="A1071:F1071"/>
    <mergeCell ref="A1072:F1072"/>
    <mergeCell ref="A1073:F1073"/>
    <mergeCell ref="A1074:F1074"/>
    <mergeCell ref="A1075:F1075"/>
    <mergeCell ref="A1076:F1076"/>
    <mergeCell ref="A1077:F1077"/>
    <mergeCell ref="A1060:F1060"/>
    <mergeCell ref="A1061:F1061"/>
    <mergeCell ref="A1062:F1062"/>
    <mergeCell ref="A1063:F1063"/>
    <mergeCell ref="A1064:F1064"/>
    <mergeCell ref="A1065:F1065"/>
    <mergeCell ref="A1066:F1066"/>
    <mergeCell ref="A1067:F1067"/>
    <mergeCell ref="A1068:F1068"/>
    <mergeCell ref="A1051:F1051"/>
    <mergeCell ref="A1052:F1052"/>
    <mergeCell ref="A1053:F1053"/>
    <mergeCell ref="A1054:F1054"/>
    <mergeCell ref="A1055:F1055"/>
    <mergeCell ref="A1056:F1056"/>
    <mergeCell ref="A1057:F1057"/>
    <mergeCell ref="A1058:F1058"/>
    <mergeCell ref="A1059:F1059"/>
    <mergeCell ref="A1042:F1042"/>
    <mergeCell ref="A1043:F1043"/>
    <mergeCell ref="A1044:F1044"/>
    <mergeCell ref="A1045:F1045"/>
    <mergeCell ref="A1046:F1046"/>
    <mergeCell ref="A1047:F1047"/>
    <mergeCell ref="A1048:F1048"/>
    <mergeCell ref="A1049:F1049"/>
    <mergeCell ref="A1050:F1050"/>
    <mergeCell ref="A1033:F1033"/>
    <mergeCell ref="A1034:F1034"/>
    <mergeCell ref="A1035:F1035"/>
    <mergeCell ref="A1036:F1036"/>
    <mergeCell ref="A1037:F1037"/>
    <mergeCell ref="A1038:F1038"/>
    <mergeCell ref="A1039:F1039"/>
    <mergeCell ref="A1040:F1040"/>
    <mergeCell ref="A1041:F1041"/>
    <mergeCell ref="A1023:F1023"/>
    <mergeCell ref="A1024:F1024"/>
    <mergeCell ref="A1025:F1025"/>
    <mergeCell ref="A1026:F1026"/>
    <mergeCell ref="A1027:F1027"/>
    <mergeCell ref="A1028:F1028"/>
    <mergeCell ref="A1029:F1029"/>
    <mergeCell ref="A1031:F1031"/>
    <mergeCell ref="A1032:F1032"/>
    <mergeCell ref="A1030:F1030"/>
    <mergeCell ref="A1014:F1014"/>
    <mergeCell ref="A1015:F1015"/>
    <mergeCell ref="A1016:F1016"/>
    <mergeCell ref="A1017:F1017"/>
    <mergeCell ref="A1018:F1018"/>
    <mergeCell ref="A1019:F1019"/>
    <mergeCell ref="A1020:F1020"/>
    <mergeCell ref="A1021:F1021"/>
    <mergeCell ref="A1022:F1022"/>
    <mergeCell ref="A998:F998"/>
    <mergeCell ref="A989:F989"/>
    <mergeCell ref="A990:F990"/>
    <mergeCell ref="A991:F991"/>
    <mergeCell ref="A992:F992"/>
    <mergeCell ref="A993:F993"/>
    <mergeCell ref="A994:F994"/>
    <mergeCell ref="A995:F995"/>
    <mergeCell ref="A996:F996"/>
    <mergeCell ref="A997:F997"/>
    <mergeCell ref="A1008:F1008"/>
    <mergeCell ref="A1009:F1009"/>
    <mergeCell ref="A1010:F1010"/>
    <mergeCell ref="A1011:F1011"/>
    <mergeCell ref="A1012:F1012"/>
    <mergeCell ref="A1013:F1013"/>
    <mergeCell ref="A1002:F1002"/>
    <mergeCell ref="A1003:F1003"/>
    <mergeCell ref="A1004:F1004"/>
    <mergeCell ref="A1005:F1005"/>
    <mergeCell ref="A1006:F1006"/>
    <mergeCell ref="A1007:F1007"/>
    <mergeCell ref="A1001:F1001"/>
    <mergeCell ref="A984:F984"/>
    <mergeCell ref="A985:F985"/>
    <mergeCell ref="A986:F986"/>
    <mergeCell ref="A987:F987"/>
    <mergeCell ref="A988:F988"/>
    <mergeCell ref="A33:F33"/>
    <mergeCell ref="A34:F34"/>
    <mergeCell ref="A35:F35"/>
    <mergeCell ref="A31:F31"/>
    <mergeCell ref="A29:F29"/>
    <mergeCell ref="A30:F30"/>
    <mergeCell ref="A10:F10"/>
    <mergeCell ref="A19:F19"/>
    <mergeCell ref="A20:F20"/>
    <mergeCell ref="A21:F21"/>
    <mergeCell ref="A22:F22"/>
    <mergeCell ref="A23:F23"/>
    <mergeCell ref="A24:F24"/>
    <mergeCell ref="A26:F26"/>
    <mergeCell ref="A28:F28"/>
    <mergeCell ref="A13:F13"/>
    <mergeCell ref="A14:F14"/>
    <mergeCell ref="A15:F15"/>
    <mergeCell ref="A16:F16"/>
    <mergeCell ref="A17:F17"/>
    <mergeCell ref="A18:F18"/>
    <mergeCell ref="A11:F11"/>
    <mergeCell ref="A12:F12"/>
    <mergeCell ref="A25:F25"/>
    <mergeCell ref="A27:F27"/>
    <mergeCell ref="A67:F67"/>
    <mergeCell ref="A69:F69"/>
    <mergeCell ref="A6:F6"/>
    <mergeCell ref="A7:F7"/>
    <mergeCell ref="A8:F8"/>
    <mergeCell ref="A9:F9"/>
    <mergeCell ref="A83:F83"/>
    <mergeCell ref="A32:F32"/>
    <mergeCell ref="A55:F55"/>
    <mergeCell ref="A56:F56"/>
    <mergeCell ref="A57:F57"/>
    <mergeCell ref="A58:F58"/>
    <mergeCell ref="A46:F46"/>
    <mergeCell ref="A54:F54"/>
    <mergeCell ref="A48:F48"/>
    <mergeCell ref="A49:F49"/>
    <mergeCell ref="A50:F50"/>
    <mergeCell ref="A51:F51"/>
    <mergeCell ref="A52:F52"/>
    <mergeCell ref="A53:F53"/>
    <mergeCell ref="A44:F44"/>
    <mergeCell ref="A47:F47"/>
    <mergeCell ref="A36:F36"/>
    <mergeCell ref="A37:F37"/>
    <mergeCell ref="A38:F38"/>
    <mergeCell ref="A39:F39"/>
    <mergeCell ref="A42:F42"/>
    <mergeCell ref="A43:F43"/>
    <mergeCell ref="A64:F64"/>
    <mergeCell ref="A65:F65"/>
    <mergeCell ref="A40:F40"/>
    <mergeCell ref="A41:F41"/>
    <mergeCell ref="A45:F45"/>
    <mergeCell ref="A66:F66"/>
    <mergeCell ref="A70:F70"/>
    <mergeCell ref="A71:F71"/>
    <mergeCell ref="A73:F73"/>
    <mergeCell ref="A92:F92"/>
    <mergeCell ref="A93:F93"/>
    <mergeCell ref="A95:F95"/>
    <mergeCell ref="A91:F91"/>
    <mergeCell ref="A59:F59"/>
    <mergeCell ref="A60:F60"/>
    <mergeCell ref="A61:F61"/>
    <mergeCell ref="A62:F62"/>
    <mergeCell ref="A63:F63"/>
    <mergeCell ref="A80:F80"/>
    <mergeCell ref="A81:F81"/>
    <mergeCell ref="A82:F82"/>
    <mergeCell ref="A76:F76"/>
    <mergeCell ref="A77:F77"/>
    <mergeCell ref="A78:F78"/>
    <mergeCell ref="A79:F79"/>
    <mergeCell ref="A74:F74"/>
    <mergeCell ref="A75:F75"/>
    <mergeCell ref="A72:F72"/>
    <mergeCell ref="A86:F86"/>
    <mergeCell ref="A84:F84"/>
    <mergeCell ref="A85:F85"/>
    <mergeCell ref="A68:F68"/>
    <mergeCell ref="A107:F107"/>
    <mergeCell ref="A108:F108"/>
    <mergeCell ref="A109:F109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87:F87"/>
    <mergeCell ref="A88:F88"/>
    <mergeCell ref="A89:F89"/>
    <mergeCell ref="A90:F90"/>
    <mergeCell ref="A94:F94"/>
    <mergeCell ref="A129:F129"/>
    <mergeCell ref="A132:F132"/>
    <mergeCell ref="A133:F133"/>
    <mergeCell ref="A131:F131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22:F122"/>
    <mergeCell ref="A123:F123"/>
    <mergeCell ref="A124:F124"/>
    <mergeCell ref="A125:F125"/>
    <mergeCell ref="A126:F126"/>
    <mergeCell ref="A128:F128"/>
    <mergeCell ref="A119:F119"/>
    <mergeCell ref="A120:F120"/>
    <mergeCell ref="A121:F121"/>
    <mergeCell ref="A127:F127"/>
    <mergeCell ref="A130:F130"/>
    <mergeCell ref="A143:F143"/>
    <mergeCell ref="A144:F144"/>
    <mergeCell ref="A145:F145"/>
    <mergeCell ref="A147:F147"/>
    <mergeCell ref="A134:F134"/>
    <mergeCell ref="A135:F135"/>
    <mergeCell ref="A136:F136"/>
    <mergeCell ref="A140:F140"/>
    <mergeCell ref="A141:F141"/>
    <mergeCell ref="A142:F142"/>
    <mergeCell ref="A146:F146"/>
    <mergeCell ref="A137:F137"/>
    <mergeCell ref="A138:F138"/>
    <mergeCell ref="A139:F139"/>
    <mergeCell ref="A201:F201"/>
    <mergeCell ref="A189:F189"/>
    <mergeCell ref="A190:F190"/>
    <mergeCell ref="A191:F191"/>
    <mergeCell ref="A192:F192"/>
    <mergeCell ref="A194:F194"/>
    <mergeCell ref="A195:F195"/>
    <mergeCell ref="A197:F197"/>
    <mergeCell ref="A198:F198"/>
    <mergeCell ref="A161:F161"/>
    <mergeCell ref="A162:F162"/>
    <mergeCell ref="A164:F164"/>
    <mergeCell ref="A165:F165"/>
    <mergeCell ref="A166:F166"/>
    <mergeCell ref="A167:F167"/>
    <mergeCell ref="A168:F168"/>
    <mergeCell ref="A169:F169"/>
    <mergeCell ref="A196:F196"/>
    <mergeCell ref="A193:F193"/>
    <mergeCell ref="A184:F184"/>
    <mergeCell ref="A175:F175"/>
    <mergeCell ref="A176:F176"/>
    <mergeCell ref="A177:F177"/>
    <mergeCell ref="A179:F179"/>
    <mergeCell ref="A180:F180"/>
    <mergeCell ref="A163:F163"/>
    <mergeCell ref="A181:F181"/>
    <mergeCell ref="A178:F178"/>
    <mergeCell ref="A182:F182"/>
    <mergeCell ref="A183:F183"/>
    <mergeCell ref="A185:F185"/>
    <mergeCell ref="A186:F186"/>
    <mergeCell ref="A187:F187"/>
    <mergeCell ref="A157:F157"/>
    <mergeCell ref="A158:F158"/>
    <mergeCell ref="A159:F159"/>
    <mergeCell ref="A160:F160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88:F188"/>
    <mergeCell ref="A170:F170"/>
    <mergeCell ref="A173:F173"/>
    <mergeCell ref="A174:F174"/>
    <mergeCell ref="A210:F210"/>
    <mergeCell ref="A228:F228"/>
    <mergeCell ref="A229:F229"/>
    <mergeCell ref="A230:F230"/>
    <mergeCell ref="A222:F222"/>
    <mergeCell ref="A211:F211"/>
    <mergeCell ref="A213:F213"/>
    <mergeCell ref="A215:F215"/>
    <mergeCell ref="A202:F202"/>
    <mergeCell ref="A203:F203"/>
    <mergeCell ref="A204:F204"/>
    <mergeCell ref="A205:F205"/>
    <mergeCell ref="A206:F206"/>
    <mergeCell ref="A207:F207"/>
    <mergeCell ref="A214:F214"/>
    <mergeCell ref="A212:F212"/>
    <mergeCell ref="A208:F208"/>
    <mergeCell ref="A209:F209"/>
    <mergeCell ref="A199:F199"/>
    <mergeCell ref="A200:F200"/>
    <mergeCell ref="A234:F234"/>
    <mergeCell ref="A235:F235"/>
    <mergeCell ref="A236:F236"/>
    <mergeCell ref="A237:F237"/>
    <mergeCell ref="A238:F238"/>
    <mergeCell ref="A239:F239"/>
    <mergeCell ref="A216:F216"/>
    <mergeCell ref="A217:F217"/>
    <mergeCell ref="A218:F218"/>
    <mergeCell ref="A219:F219"/>
    <mergeCell ref="A220:F220"/>
    <mergeCell ref="A221:F221"/>
    <mergeCell ref="A231:F231"/>
    <mergeCell ref="A232:F232"/>
    <mergeCell ref="A233:F233"/>
    <mergeCell ref="A223:F223"/>
    <mergeCell ref="A224:F224"/>
    <mergeCell ref="A225:F225"/>
    <mergeCell ref="A226:F226"/>
    <mergeCell ref="A227:F227"/>
    <mergeCell ref="A240:F240"/>
    <mergeCell ref="A241:F241"/>
    <mergeCell ref="A242:F242"/>
    <mergeCell ref="A259:F259"/>
    <mergeCell ref="A252:F252"/>
    <mergeCell ref="A253:F253"/>
    <mergeCell ref="A254:F254"/>
    <mergeCell ref="A255:F255"/>
    <mergeCell ref="A256:F256"/>
    <mergeCell ref="A257:F257"/>
    <mergeCell ref="A243:F243"/>
    <mergeCell ref="A244:F244"/>
    <mergeCell ref="A245:F245"/>
    <mergeCell ref="A246:F246"/>
    <mergeCell ref="A247:F247"/>
    <mergeCell ref="A248:F248"/>
    <mergeCell ref="A249:F249"/>
    <mergeCell ref="A250:F250"/>
    <mergeCell ref="A251:F251"/>
    <mergeCell ref="A281:F281"/>
    <mergeCell ref="A260:F260"/>
    <mergeCell ref="A261:F261"/>
    <mergeCell ref="A263:F263"/>
    <mergeCell ref="A258:F258"/>
    <mergeCell ref="A264:F264"/>
    <mergeCell ref="A265:F265"/>
    <mergeCell ref="A266:F266"/>
    <mergeCell ref="A267:F267"/>
    <mergeCell ref="A268:F268"/>
    <mergeCell ref="A300:F300"/>
    <mergeCell ref="A301:F301"/>
    <mergeCell ref="A302:F302"/>
    <mergeCell ref="A289:F289"/>
    <mergeCell ref="A290:F290"/>
    <mergeCell ref="A291:F291"/>
    <mergeCell ref="A292:F292"/>
    <mergeCell ref="A293:F293"/>
    <mergeCell ref="A294:F294"/>
    <mergeCell ref="A297:F297"/>
    <mergeCell ref="A298:F298"/>
    <mergeCell ref="A299:F299"/>
    <mergeCell ref="A269:F269"/>
    <mergeCell ref="A262:F262"/>
    <mergeCell ref="A314:F314"/>
    <mergeCell ref="A315:F315"/>
    <mergeCell ref="A316:F316"/>
    <mergeCell ref="A333:F333"/>
    <mergeCell ref="A334:F334"/>
    <mergeCell ref="A319:F319"/>
    <mergeCell ref="A320:F320"/>
    <mergeCell ref="A321:F321"/>
    <mergeCell ref="A322:F322"/>
    <mergeCell ref="A303:F303"/>
    <mergeCell ref="A304:F304"/>
    <mergeCell ref="A305:F305"/>
    <mergeCell ref="A295:F295"/>
    <mergeCell ref="A296:F296"/>
    <mergeCell ref="A270:F270"/>
    <mergeCell ref="A271:F271"/>
    <mergeCell ref="A272:F272"/>
    <mergeCell ref="A273:F273"/>
    <mergeCell ref="A274:F274"/>
    <mergeCell ref="A275:F275"/>
    <mergeCell ref="A283:F283"/>
    <mergeCell ref="A284:F284"/>
    <mergeCell ref="A285:F285"/>
    <mergeCell ref="A286:F286"/>
    <mergeCell ref="A287:F287"/>
    <mergeCell ref="A288:F288"/>
    <mergeCell ref="A276:F276"/>
    <mergeCell ref="A277:F277"/>
    <mergeCell ref="A278:F278"/>
    <mergeCell ref="A279:F279"/>
    <mergeCell ref="A280:F280"/>
    <mergeCell ref="A282:F282"/>
    <mergeCell ref="A343:F343"/>
    <mergeCell ref="A344:F344"/>
    <mergeCell ref="A345:F345"/>
    <mergeCell ref="A346:F346"/>
    <mergeCell ref="A347:F347"/>
    <mergeCell ref="A349:F349"/>
    <mergeCell ref="A348:F348"/>
    <mergeCell ref="A337:F337"/>
    <mergeCell ref="A338:F338"/>
    <mergeCell ref="A339:F339"/>
    <mergeCell ref="A341:F341"/>
    <mergeCell ref="A350:F350"/>
    <mergeCell ref="A340:F340"/>
    <mergeCell ref="A335:F335"/>
    <mergeCell ref="A336:F336"/>
    <mergeCell ref="A323:F323"/>
    <mergeCell ref="A324:F324"/>
    <mergeCell ref="A325:F325"/>
    <mergeCell ref="A326:F326"/>
    <mergeCell ref="A327:F327"/>
    <mergeCell ref="A328:F328"/>
    <mergeCell ref="A386:F386"/>
    <mergeCell ref="A387:F387"/>
    <mergeCell ref="A388:F388"/>
    <mergeCell ref="A389:F389"/>
    <mergeCell ref="A390:F390"/>
    <mergeCell ref="A391:F391"/>
    <mergeCell ref="A392:F392"/>
    <mergeCell ref="A393:F393"/>
    <mergeCell ref="A394:F394"/>
    <mergeCell ref="A371:F371"/>
    <mergeCell ref="A372:F372"/>
    <mergeCell ref="A373:F373"/>
    <mergeCell ref="A358:F358"/>
    <mergeCell ref="A359:F359"/>
    <mergeCell ref="A360:F360"/>
    <mergeCell ref="A370:F370"/>
    <mergeCell ref="A306:F306"/>
    <mergeCell ref="A307:F307"/>
    <mergeCell ref="A308:F308"/>
    <mergeCell ref="A317:F317"/>
    <mergeCell ref="A318:F318"/>
    <mergeCell ref="A329:F329"/>
    <mergeCell ref="A330:F330"/>
    <mergeCell ref="A331:F331"/>
    <mergeCell ref="A332:F332"/>
    <mergeCell ref="A310:F310"/>
    <mergeCell ref="A311:F311"/>
    <mergeCell ref="A313:F313"/>
    <mergeCell ref="A312:F312"/>
    <mergeCell ref="A352:F352"/>
    <mergeCell ref="A342:F342"/>
    <mergeCell ref="A351:F351"/>
    <mergeCell ref="A381:F381"/>
    <mergeCell ref="A382:F382"/>
    <mergeCell ref="A383:F383"/>
    <mergeCell ref="A384:F384"/>
    <mergeCell ref="A385:F385"/>
    <mergeCell ref="A395:F395"/>
    <mergeCell ref="A396:F396"/>
    <mergeCell ref="A397:F397"/>
    <mergeCell ref="A399:F399"/>
    <mergeCell ref="A400:F400"/>
    <mergeCell ref="A431:F431"/>
    <mergeCell ref="A417:F417"/>
    <mergeCell ref="A418:F418"/>
    <mergeCell ref="A407:F407"/>
    <mergeCell ref="A408:F408"/>
    <mergeCell ref="A409:F409"/>
    <mergeCell ref="A413:F413"/>
    <mergeCell ref="A414:F414"/>
    <mergeCell ref="A415:F415"/>
    <mergeCell ref="A412:F412"/>
    <mergeCell ref="A422:F422"/>
    <mergeCell ref="A423:F423"/>
    <mergeCell ref="A424:F424"/>
    <mergeCell ref="A425:F425"/>
    <mergeCell ref="A426:F426"/>
    <mergeCell ref="A427:F427"/>
    <mergeCell ref="A428:F428"/>
    <mergeCell ref="A429:F429"/>
    <mergeCell ref="A430:F430"/>
    <mergeCell ref="A401:F401"/>
    <mergeCell ref="A402:F402"/>
    <mergeCell ref="A403:F403"/>
    <mergeCell ref="A419:F419"/>
    <mergeCell ref="A420:F420"/>
    <mergeCell ref="A421:F421"/>
    <mergeCell ref="A410:F410"/>
    <mergeCell ref="A411:F411"/>
    <mergeCell ref="A432:F432"/>
    <mergeCell ref="A353:F353"/>
    <mergeCell ref="A354:F354"/>
    <mergeCell ref="A364:F364"/>
    <mergeCell ref="A365:F365"/>
    <mergeCell ref="A366:F366"/>
    <mergeCell ref="A367:F367"/>
    <mergeCell ref="A368:F368"/>
    <mergeCell ref="A369:F369"/>
    <mergeCell ref="A355:F355"/>
    <mergeCell ref="A356:F356"/>
    <mergeCell ref="A357:F357"/>
    <mergeCell ref="A361:F361"/>
    <mergeCell ref="A362:F362"/>
    <mergeCell ref="A363:F363"/>
    <mergeCell ref="A416:F416"/>
    <mergeCell ref="A398:F398"/>
    <mergeCell ref="A374:F374"/>
    <mergeCell ref="A375:F375"/>
    <mergeCell ref="A376:F376"/>
    <mergeCell ref="A377:F377"/>
    <mergeCell ref="A378:F378"/>
    <mergeCell ref="A379:F379"/>
    <mergeCell ref="A380:F380"/>
    <mergeCell ref="A404:F404"/>
    <mergeCell ref="A405:F405"/>
    <mergeCell ref="A406:F406"/>
    <mergeCell ref="A433:F433"/>
    <mergeCell ref="A434:F434"/>
    <mergeCell ref="A435:F435"/>
    <mergeCell ref="A436:F436"/>
    <mergeCell ref="A437:F437"/>
    <mergeCell ref="A438:F438"/>
    <mergeCell ref="A439:F439"/>
    <mergeCell ref="A474:F474"/>
    <mergeCell ref="A475:F475"/>
    <mergeCell ref="A458:F458"/>
    <mergeCell ref="A459:F459"/>
    <mergeCell ref="A460:F460"/>
    <mergeCell ref="A461:F461"/>
    <mergeCell ref="A462:F462"/>
    <mergeCell ref="A463:F463"/>
    <mergeCell ref="A464:F464"/>
    <mergeCell ref="A465:F465"/>
    <mergeCell ref="A466:F466"/>
    <mergeCell ref="A467:F467"/>
    <mergeCell ref="A468:F468"/>
    <mergeCell ref="A469:F469"/>
    <mergeCell ref="A470:F470"/>
    <mergeCell ref="A471:F471"/>
    <mergeCell ref="A472:F472"/>
    <mergeCell ref="A506:F506"/>
    <mergeCell ref="A507:F507"/>
    <mergeCell ref="A497:F497"/>
    <mergeCell ref="A498:F498"/>
    <mergeCell ref="A501:F501"/>
    <mergeCell ref="A502:F502"/>
    <mergeCell ref="A503:F503"/>
    <mergeCell ref="A504:F504"/>
    <mergeCell ref="A488:F488"/>
    <mergeCell ref="A489:F489"/>
    <mergeCell ref="A490:F490"/>
    <mergeCell ref="A479:F479"/>
    <mergeCell ref="A480:F480"/>
    <mergeCell ref="A481:F481"/>
    <mergeCell ref="A452:F452"/>
    <mergeCell ref="A453:F453"/>
    <mergeCell ref="A454:F454"/>
    <mergeCell ref="A455:F455"/>
    <mergeCell ref="A456:F456"/>
    <mergeCell ref="A500:F500"/>
    <mergeCell ref="A499:F499"/>
    <mergeCell ref="A508:F508"/>
    <mergeCell ref="A509:F509"/>
    <mergeCell ref="A457:F457"/>
    <mergeCell ref="A440:F440"/>
    <mergeCell ref="A441:F441"/>
    <mergeCell ref="A442:F442"/>
    <mergeCell ref="A443:F443"/>
    <mergeCell ref="A444:F444"/>
    <mergeCell ref="A445:F445"/>
    <mergeCell ref="A446:F446"/>
    <mergeCell ref="A447:F447"/>
    <mergeCell ref="A448:F448"/>
    <mergeCell ref="A449:F449"/>
    <mergeCell ref="A450:F450"/>
    <mergeCell ref="A451:F451"/>
    <mergeCell ref="A491:F491"/>
    <mergeCell ref="A492:F492"/>
    <mergeCell ref="A493:F493"/>
    <mergeCell ref="A476:F476"/>
    <mergeCell ref="A477:F477"/>
    <mergeCell ref="A478:F478"/>
    <mergeCell ref="A494:F494"/>
    <mergeCell ref="A495:F495"/>
    <mergeCell ref="A496:F496"/>
    <mergeCell ref="A473:F473"/>
    <mergeCell ref="A482:F482"/>
    <mergeCell ref="A483:F483"/>
    <mergeCell ref="A484:F484"/>
    <mergeCell ref="A485:F485"/>
    <mergeCell ref="A486:F486"/>
    <mergeCell ref="A487:F487"/>
    <mergeCell ref="A505:F505"/>
    <mergeCell ref="A510:F510"/>
    <mergeCell ref="A511:F511"/>
    <mergeCell ref="A512:F512"/>
    <mergeCell ref="A513:F513"/>
    <mergeCell ref="A528:F528"/>
    <mergeCell ref="A529:F529"/>
    <mergeCell ref="A530:F530"/>
    <mergeCell ref="A531:F531"/>
    <mergeCell ref="A532:F532"/>
    <mergeCell ref="A514:F514"/>
    <mergeCell ref="A515:F515"/>
    <mergeCell ref="A516:F516"/>
    <mergeCell ref="A517:F517"/>
    <mergeCell ref="A518:F518"/>
    <mergeCell ref="A519:F519"/>
    <mergeCell ref="A520:F520"/>
    <mergeCell ref="A521:F521"/>
    <mergeCell ref="A522:F522"/>
    <mergeCell ref="A523:F523"/>
    <mergeCell ref="A525:F525"/>
    <mergeCell ref="A526:F526"/>
    <mergeCell ref="A527:F527"/>
    <mergeCell ref="A524:F524"/>
    <mergeCell ref="A561:F561"/>
    <mergeCell ref="A558:F558"/>
    <mergeCell ref="A559:F559"/>
    <mergeCell ref="A560:F560"/>
    <mergeCell ref="A551:F551"/>
    <mergeCell ref="A552:F552"/>
    <mergeCell ref="A554:F554"/>
    <mergeCell ref="A555:F555"/>
    <mergeCell ref="A556:F556"/>
    <mergeCell ref="A557:F557"/>
    <mergeCell ref="A550:F550"/>
    <mergeCell ref="A533:F533"/>
    <mergeCell ref="A534:F534"/>
    <mergeCell ref="A535:F535"/>
    <mergeCell ref="A536:F536"/>
    <mergeCell ref="A537:F537"/>
    <mergeCell ref="A538:F538"/>
    <mergeCell ref="A539:F539"/>
    <mergeCell ref="A540:F540"/>
    <mergeCell ref="A541:F541"/>
    <mergeCell ref="A544:F544"/>
    <mergeCell ref="A545:F545"/>
    <mergeCell ref="A546:F546"/>
    <mergeCell ref="A547:F547"/>
    <mergeCell ref="A548:F548"/>
    <mergeCell ref="A542:F542"/>
    <mergeCell ref="A543:F543"/>
    <mergeCell ref="A549:F549"/>
    <mergeCell ref="A576:F576"/>
    <mergeCell ref="A562:F562"/>
    <mergeCell ref="A563:F563"/>
    <mergeCell ref="A564:F564"/>
    <mergeCell ref="A565:F565"/>
    <mergeCell ref="A566:F566"/>
    <mergeCell ref="A567:F567"/>
    <mergeCell ref="A568:F568"/>
    <mergeCell ref="A569:F569"/>
    <mergeCell ref="A570:F570"/>
    <mergeCell ref="A571:F571"/>
    <mergeCell ref="A572:F572"/>
    <mergeCell ref="A573:F573"/>
    <mergeCell ref="A574:F574"/>
    <mergeCell ref="A575:F575"/>
    <mergeCell ref="A577:F577"/>
    <mergeCell ref="A578:F578"/>
    <mergeCell ref="A598:F598"/>
    <mergeCell ref="A599:F599"/>
    <mergeCell ref="A600:F600"/>
    <mergeCell ref="A601:F601"/>
    <mergeCell ref="A602:F602"/>
    <mergeCell ref="A603:F603"/>
    <mergeCell ref="A604:F604"/>
    <mergeCell ref="A605:F605"/>
    <mergeCell ref="A606:F606"/>
    <mergeCell ref="A607:F607"/>
    <mergeCell ref="A608:F608"/>
    <mergeCell ref="A609:F609"/>
    <mergeCell ref="A610:F610"/>
    <mergeCell ref="A588:F588"/>
    <mergeCell ref="A589:F589"/>
    <mergeCell ref="A590:F590"/>
    <mergeCell ref="A591:F591"/>
    <mergeCell ref="A592:F592"/>
    <mergeCell ref="A593:F593"/>
    <mergeCell ref="A594:F594"/>
    <mergeCell ref="A595:F595"/>
    <mergeCell ref="A596:F596"/>
    <mergeCell ref="A579:F579"/>
    <mergeCell ref="A580:F580"/>
    <mergeCell ref="A581:F581"/>
    <mergeCell ref="A582:F582"/>
    <mergeCell ref="A583:F583"/>
    <mergeCell ref="A584:F584"/>
    <mergeCell ref="A585:F585"/>
    <mergeCell ref="A586:F586"/>
    <mergeCell ref="A587:F587"/>
    <mergeCell ref="A628:F628"/>
    <mergeCell ref="A629:F629"/>
    <mergeCell ref="A630:F630"/>
    <mergeCell ref="A631:F631"/>
    <mergeCell ref="A632:F632"/>
    <mergeCell ref="A615:F615"/>
    <mergeCell ref="A616:F616"/>
    <mergeCell ref="A617:F617"/>
    <mergeCell ref="A618:F618"/>
    <mergeCell ref="A619:F619"/>
    <mergeCell ref="A620:F620"/>
    <mergeCell ref="A621:F621"/>
    <mergeCell ref="A622:F622"/>
    <mergeCell ref="A623:F623"/>
    <mergeCell ref="A624:F624"/>
    <mergeCell ref="A625:F625"/>
    <mergeCell ref="A626:F626"/>
    <mergeCell ref="A627:F627"/>
    <mergeCell ref="A611:F611"/>
    <mergeCell ref="A612:F612"/>
    <mergeCell ref="A613:F613"/>
    <mergeCell ref="A614:F614"/>
    <mergeCell ref="A597:F597"/>
    <mergeCell ref="A644:F644"/>
    <mergeCell ref="A645:F645"/>
    <mergeCell ref="A646:F646"/>
    <mergeCell ref="A647:F647"/>
    <mergeCell ref="A648:F648"/>
    <mergeCell ref="A649:F649"/>
    <mergeCell ref="A633:F633"/>
    <mergeCell ref="A634:F634"/>
    <mergeCell ref="A635:F635"/>
    <mergeCell ref="A636:F636"/>
    <mergeCell ref="A637:F637"/>
    <mergeCell ref="A638:F638"/>
    <mergeCell ref="A639:F639"/>
    <mergeCell ref="A640:F640"/>
    <mergeCell ref="A641:F641"/>
    <mergeCell ref="A642:F642"/>
    <mergeCell ref="A643:F643"/>
    <mergeCell ref="A661:F661"/>
    <mergeCell ref="A662:F662"/>
    <mergeCell ref="A650:F650"/>
    <mergeCell ref="A651:F651"/>
    <mergeCell ref="A652:F652"/>
    <mergeCell ref="A653:F653"/>
    <mergeCell ref="A654:F654"/>
    <mergeCell ref="A655:F655"/>
    <mergeCell ref="A656:F656"/>
    <mergeCell ref="A657:F657"/>
    <mergeCell ref="A658:F658"/>
    <mergeCell ref="A659:F659"/>
    <mergeCell ref="A660:F660"/>
    <mergeCell ref="A673:F673"/>
    <mergeCell ref="A674:F674"/>
    <mergeCell ref="A675:F675"/>
    <mergeCell ref="A676:F676"/>
    <mergeCell ref="A677:F677"/>
    <mergeCell ref="A678:F678"/>
    <mergeCell ref="A679:F679"/>
    <mergeCell ref="A680:F680"/>
    <mergeCell ref="A663:F663"/>
    <mergeCell ref="A664:F664"/>
    <mergeCell ref="A665:F665"/>
    <mergeCell ref="A666:F666"/>
    <mergeCell ref="A667:F667"/>
    <mergeCell ref="A668:F668"/>
    <mergeCell ref="A669:F669"/>
    <mergeCell ref="A670:F670"/>
    <mergeCell ref="A671:F671"/>
    <mergeCell ref="A672:F672"/>
    <mergeCell ref="A681:F681"/>
    <mergeCell ref="A682:F682"/>
    <mergeCell ref="A683:F683"/>
    <mergeCell ref="A684:F684"/>
    <mergeCell ref="A685:F685"/>
    <mergeCell ref="A686:F686"/>
    <mergeCell ref="A687:F687"/>
    <mergeCell ref="A688:F688"/>
    <mergeCell ref="A689:F689"/>
    <mergeCell ref="A690:F690"/>
    <mergeCell ref="A691:F691"/>
    <mergeCell ref="A692:F692"/>
    <mergeCell ref="A693:F693"/>
    <mergeCell ref="A694:F694"/>
    <mergeCell ref="A695:F695"/>
    <mergeCell ref="A696:F696"/>
    <mergeCell ref="A697:F697"/>
    <mergeCell ref="A698:F698"/>
    <mergeCell ref="A699:F699"/>
    <mergeCell ref="A700:F700"/>
    <mergeCell ref="A701:F701"/>
    <mergeCell ref="A702:F702"/>
    <mergeCell ref="A703:F703"/>
    <mergeCell ref="A704:F704"/>
    <mergeCell ref="A705:F705"/>
    <mergeCell ref="A706:F706"/>
    <mergeCell ref="A707:F707"/>
    <mergeCell ref="A708:F708"/>
    <mergeCell ref="A709:F709"/>
    <mergeCell ref="A710:F710"/>
    <mergeCell ref="A711:F711"/>
    <mergeCell ref="A712:F712"/>
    <mergeCell ref="A713:F713"/>
    <mergeCell ref="A714:F714"/>
    <mergeCell ref="A715:F715"/>
    <mergeCell ref="A716:F716"/>
    <mergeCell ref="A717:F717"/>
    <mergeCell ref="A718:F718"/>
    <mergeCell ref="A719:F719"/>
    <mergeCell ref="A720:F720"/>
    <mergeCell ref="A721:F721"/>
    <mergeCell ref="A722:F722"/>
    <mergeCell ref="A723:F723"/>
    <mergeCell ref="A724:F724"/>
    <mergeCell ref="A725:F725"/>
    <mergeCell ref="A726:F726"/>
    <mergeCell ref="A727:F727"/>
    <mergeCell ref="A728:F728"/>
    <mergeCell ref="A729:F729"/>
    <mergeCell ref="A730:F730"/>
    <mergeCell ref="A731:F731"/>
    <mergeCell ref="A732:F732"/>
    <mergeCell ref="A733:F733"/>
    <mergeCell ref="A734:F734"/>
    <mergeCell ref="A735:F735"/>
    <mergeCell ref="A736:F736"/>
    <mergeCell ref="A737:F737"/>
    <mergeCell ref="A738:F738"/>
    <mergeCell ref="A739:F739"/>
    <mergeCell ref="A740:F740"/>
    <mergeCell ref="A741:F741"/>
    <mergeCell ref="A742:F742"/>
    <mergeCell ref="A743:F743"/>
    <mergeCell ref="A744:F744"/>
    <mergeCell ref="A745:F745"/>
    <mergeCell ref="A746:F746"/>
    <mergeCell ref="A747:F747"/>
    <mergeCell ref="A748:F748"/>
    <mergeCell ref="A750:F750"/>
    <mergeCell ref="A751:F751"/>
    <mergeCell ref="A752:F752"/>
    <mergeCell ref="A749:F749"/>
    <mergeCell ref="A753:F753"/>
    <mergeCell ref="A754:F754"/>
    <mergeCell ref="A755:F755"/>
    <mergeCell ref="A756:F756"/>
    <mergeCell ref="A757:F757"/>
    <mergeCell ref="A758:F758"/>
    <mergeCell ref="A759:F759"/>
    <mergeCell ref="A760:F760"/>
    <mergeCell ref="A761:F761"/>
    <mergeCell ref="A762:F762"/>
    <mergeCell ref="A763:F763"/>
    <mergeCell ref="A764:F764"/>
    <mergeCell ref="A765:F765"/>
    <mergeCell ref="A766:F766"/>
    <mergeCell ref="A767:F767"/>
    <mergeCell ref="A768:F768"/>
    <mergeCell ref="A769:F769"/>
    <mergeCell ref="A770:F770"/>
    <mergeCell ref="A771:F771"/>
    <mergeCell ref="A783:F783"/>
    <mergeCell ref="A784:F784"/>
    <mergeCell ref="A785:F785"/>
    <mergeCell ref="A786:F786"/>
    <mergeCell ref="A787:F787"/>
    <mergeCell ref="A788:F788"/>
    <mergeCell ref="A789:F789"/>
    <mergeCell ref="A790:F790"/>
    <mergeCell ref="A774:F774"/>
    <mergeCell ref="A775:F775"/>
    <mergeCell ref="A776:F776"/>
    <mergeCell ref="A777:F777"/>
    <mergeCell ref="A778:F778"/>
    <mergeCell ref="A779:F779"/>
    <mergeCell ref="A780:F780"/>
    <mergeCell ref="A781:F781"/>
    <mergeCell ref="A782:F782"/>
    <mergeCell ref="A772:F772"/>
    <mergeCell ref="A773:F773"/>
    <mergeCell ref="A791:F791"/>
    <mergeCell ref="A792:F792"/>
    <mergeCell ref="A795:F795"/>
    <mergeCell ref="A796:F796"/>
    <mergeCell ref="A797:F797"/>
    <mergeCell ref="A798:F798"/>
    <mergeCell ref="A799:F799"/>
    <mergeCell ref="A800:F800"/>
    <mergeCell ref="A801:F801"/>
    <mergeCell ref="A793:F793"/>
    <mergeCell ref="A794:F794"/>
    <mergeCell ref="A802:F802"/>
    <mergeCell ref="A803:F803"/>
    <mergeCell ref="A804:F804"/>
    <mergeCell ref="A805:F805"/>
    <mergeCell ref="A806:F806"/>
    <mergeCell ref="A807:F807"/>
    <mergeCell ref="A808:F808"/>
    <mergeCell ref="A809:F809"/>
    <mergeCell ref="A810:F810"/>
    <mergeCell ref="A811:F811"/>
    <mergeCell ref="A812:F812"/>
    <mergeCell ref="A813:F813"/>
    <mergeCell ref="A814:F814"/>
    <mergeCell ref="A815:F815"/>
    <mergeCell ref="A816:F816"/>
    <mergeCell ref="A817:F817"/>
    <mergeCell ref="A818:F818"/>
    <mergeCell ref="A819:F819"/>
    <mergeCell ref="A835:F835"/>
    <mergeCell ref="A836:F836"/>
    <mergeCell ref="A837:F837"/>
    <mergeCell ref="A838:F838"/>
    <mergeCell ref="A823:F823"/>
    <mergeCell ref="A825:F825"/>
    <mergeCell ref="A820:F820"/>
    <mergeCell ref="A821:F821"/>
    <mergeCell ref="A822:F822"/>
    <mergeCell ref="A826:F826"/>
    <mergeCell ref="A827:F827"/>
    <mergeCell ref="A828:F828"/>
    <mergeCell ref="A829:F829"/>
    <mergeCell ref="A830:F830"/>
    <mergeCell ref="A832:F832"/>
    <mergeCell ref="A833:F833"/>
    <mergeCell ref="A834:F834"/>
    <mergeCell ref="A824:F824"/>
    <mergeCell ref="A831:F831"/>
    <mergeCell ref="A839:F839"/>
    <mergeCell ref="A840:F840"/>
    <mergeCell ref="A841:F841"/>
    <mergeCell ref="A842:F842"/>
    <mergeCell ref="A843:F843"/>
    <mergeCell ref="A844:F844"/>
    <mergeCell ref="A845:F845"/>
    <mergeCell ref="A846:F846"/>
    <mergeCell ref="A847:F847"/>
    <mergeCell ref="A848:F848"/>
    <mergeCell ref="A849:F849"/>
    <mergeCell ref="A850:F850"/>
    <mergeCell ref="A851:F851"/>
    <mergeCell ref="A852:F852"/>
    <mergeCell ref="A853:F853"/>
    <mergeCell ref="A854:F854"/>
    <mergeCell ref="A855:F855"/>
    <mergeCell ref="A856:F856"/>
    <mergeCell ref="A857:F857"/>
    <mergeCell ref="A858:F858"/>
    <mergeCell ref="A859:F859"/>
    <mergeCell ref="A860:F860"/>
    <mergeCell ref="A861:F861"/>
    <mergeCell ref="A862:F862"/>
    <mergeCell ref="A863:F863"/>
    <mergeCell ref="A864:F864"/>
    <mergeCell ref="A865:F865"/>
    <mergeCell ref="A866:F866"/>
    <mergeCell ref="A867:F867"/>
    <mergeCell ref="A868:F868"/>
    <mergeCell ref="A869:F869"/>
    <mergeCell ref="A870:F870"/>
    <mergeCell ref="A871:F871"/>
    <mergeCell ref="A872:F872"/>
    <mergeCell ref="A873:F873"/>
    <mergeCell ref="A874:F874"/>
    <mergeCell ref="A875:F875"/>
    <mergeCell ref="A876:F876"/>
    <mergeCell ref="A877:F877"/>
    <mergeCell ref="A878:F878"/>
    <mergeCell ref="A879:F879"/>
    <mergeCell ref="A880:F880"/>
    <mergeCell ref="A881:F881"/>
    <mergeCell ref="A883:F883"/>
    <mergeCell ref="A884:F884"/>
    <mergeCell ref="A882:F882"/>
    <mergeCell ref="A894:F894"/>
    <mergeCell ref="A895:F895"/>
    <mergeCell ref="A896:F896"/>
    <mergeCell ref="A897:F897"/>
    <mergeCell ref="A898:F898"/>
    <mergeCell ref="A899:F899"/>
    <mergeCell ref="A900:F900"/>
    <mergeCell ref="A901:F901"/>
    <mergeCell ref="A885:F885"/>
    <mergeCell ref="A886:F886"/>
    <mergeCell ref="A887:F887"/>
    <mergeCell ref="A888:F888"/>
    <mergeCell ref="A889:F889"/>
    <mergeCell ref="A890:F890"/>
    <mergeCell ref="A891:F891"/>
    <mergeCell ref="A892:F892"/>
    <mergeCell ref="A893:F893"/>
    <mergeCell ref="A912:F912"/>
    <mergeCell ref="A913:F913"/>
    <mergeCell ref="A914:F914"/>
    <mergeCell ref="A915:F915"/>
    <mergeCell ref="A916:F916"/>
    <mergeCell ref="A931:F931"/>
    <mergeCell ref="A932:F932"/>
    <mergeCell ref="A917:F917"/>
    <mergeCell ref="A918:F918"/>
    <mergeCell ref="A919:F919"/>
    <mergeCell ref="A902:F902"/>
    <mergeCell ref="A903:F903"/>
    <mergeCell ref="A904:F904"/>
    <mergeCell ref="A905:F905"/>
    <mergeCell ref="A906:F906"/>
    <mergeCell ref="A907:F907"/>
    <mergeCell ref="A908:F908"/>
    <mergeCell ref="A909:F909"/>
    <mergeCell ref="A910:F910"/>
    <mergeCell ref="A911:F911"/>
    <mergeCell ref="A920:F920"/>
    <mergeCell ref="A921:F921"/>
    <mergeCell ref="A922:F922"/>
    <mergeCell ref="A923:F923"/>
    <mergeCell ref="A953:F953"/>
    <mergeCell ref="A949:F949"/>
    <mergeCell ref="A924:F924"/>
    <mergeCell ref="A940:F940"/>
    <mergeCell ref="A941:F941"/>
    <mergeCell ref="A933:F933"/>
    <mergeCell ref="A934:F934"/>
    <mergeCell ref="A935:F935"/>
    <mergeCell ref="A936:F936"/>
    <mergeCell ref="A937:F937"/>
    <mergeCell ref="A938:F938"/>
    <mergeCell ref="A968:F968"/>
    <mergeCell ref="A972:F972"/>
    <mergeCell ref="A973:F973"/>
    <mergeCell ref="A954:F954"/>
    <mergeCell ref="A955:F955"/>
    <mergeCell ref="A956:F956"/>
    <mergeCell ref="A957:F957"/>
    <mergeCell ref="A958:F958"/>
    <mergeCell ref="A942:F942"/>
    <mergeCell ref="A943:F943"/>
    <mergeCell ref="A944:F944"/>
    <mergeCell ref="A945:F945"/>
    <mergeCell ref="A946:F946"/>
    <mergeCell ref="A947:F947"/>
    <mergeCell ref="A948:F948"/>
    <mergeCell ref="A925:F925"/>
    <mergeCell ref="A926:F926"/>
    <mergeCell ref="A927:F927"/>
    <mergeCell ref="A928:F928"/>
    <mergeCell ref="A929:F929"/>
    <mergeCell ref="A930:F930"/>
    <mergeCell ref="A939:F939"/>
    <mergeCell ref="A309:F309"/>
    <mergeCell ref="A974:F974"/>
    <mergeCell ref="A975:F975"/>
    <mergeCell ref="A976:F976"/>
    <mergeCell ref="A977:F977"/>
    <mergeCell ref="A962:F962"/>
    <mergeCell ref="A963:F963"/>
    <mergeCell ref="A964:F964"/>
    <mergeCell ref="A965:F965"/>
    <mergeCell ref="A966:F966"/>
    <mergeCell ref="A967:F967"/>
    <mergeCell ref="A978:F978"/>
    <mergeCell ref="A979:F979"/>
    <mergeCell ref="A999:F999"/>
    <mergeCell ref="A1000:F1000"/>
    <mergeCell ref="A171:F171"/>
    <mergeCell ref="A172:F172"/>
    <mergeCell ref="A553:F553"/>
    <mergeCell ref="A980:F980"/>
    <mergeCell ref="A981:F981"/>
    <mergeCell ref="A982:F982"/>
    <mergeCell ref="A983:F983"/>
    <mergeCell ref="A969:F969"/>
    <mergeCell ref="A970:F970"/>
    <mergeCell ref="A971:F971"/>
    <mergeCell ref="A959:F959"/>
    <mergeCell ref="A960:F960"/>
    <mergeCell ref="A961:F961"/>
    <mergeCell ref="A950:F950"/>
    <mergeCell ref="A951:F951"/>
    <mergeCell ref="A952:F952"/>
  </mergeCells>
  <phoneticPr fontId="7"/>
  <conditionalFormatting sqref="Q8:Q1015">
    <cfRule type="containsText" dxfId="0" priority="1" operator="containsText" text="重複">
      <formula>NOT(ISERROR(SEARCH("重複",Q8)))</formula>
    </cfRule>
  </conditionalFormatting>
  <pageMargins left="0.70866141732283472" right="0.31496062992125984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安全衛生図書・用品申込書 (入力用)</vt:lpstr>
      <vt:lpstr>作業１入力シート用</vt:lpstr>
      <vt:lpstr>安全衛生図書・用品申込書</vt:lpstr>
      <vt:lpstr>商品コード表</vt:lpstr>
      <vt:lpstr>安全衛生図書・用品申込書!Print_Area</vt:lpstr>
      <vt:lpstr>'安全衛生図書・用品申込書 (入力用)'!Print_Area</vt:lpstr>
      <vt:lpstr>商品コード表!Print_Area</vt:lpstr>
      <vt:lpstr>商品コード表!Print_Titles</vt:lpstr>
      <vt:lpstr>シートタイプ判断</vt:lpstr>
      <vt:lpstr>商品コード表</vt:lpstr>
      <vt:lpstr>郵送料コード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建設業労働災害防止協会</dc:creator>
  <cp:lastModifiedBy>mh-sato</cp:lastModifiedBy>
  <cp:lastPrinted>2024-04-23T09:37:42Z</cp:lastPrinted>
  <dcterms:created xsi:type="dcterms:W3CDTF">2010-05-28T06:00:06Z</dcterms:created>
  <dcterms:modified xsi:type="dcterms:W3CDTF">2026-01-15T23:56:07Z</dcterms:modified>
</cp:coreProperties>
</file>